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sgarcia\Downloads\"/>
    </mc:Choice>
  </mc:AlternateContent>
  <xr:revisionPtr revIDLastSave="0" documentId="8_{4620749C-7F0F-4351-BBF2-BB35C363558C}"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PACC!$A$1:$J$2421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380" i="2" l="1"/>
  <c r="I2380" i="2"/>
  <c r="H2380" i="2"/>
  <c r="C2370" i="2"/>
  <c r="C2368" i="2"/>
  <c r="J2363" i="2"/>
  <c r="I2363" i="2"/>
  <c r="H2363" i="2"/>
  <c r="C2352" i="2"/>
  <c r="C2350" i="2"/>
  <c r="J2345" i="2" l="1"/>
  <c r="I2345" i="2"/>
  <c r="H2345" i="2"/>
  <c r="C2338" i="2"/>
  <c r="C2336" i="2"/>
  <c r="J2331" i="2"/>
  <c r="I2331" i="2"/>
  <c r="H2331" i="2"/>
  <c r="C2325" i="2"/>
  <c r="C2323" i="2"/>
  <c r="J2318" i="2"/>
  <c r="I2318" i="2"/>
  <c r="H2318" i="2"/>
  <c r="C2311" i="2"/>
  <c r="C2309" i="2"/>
  <c r="F874" i="2"/>
  <c r="F879" i="2"/>
  <c r="F928" i="2"/>
  <c r="F932" i="2"/>
  <c r="B567" i="2"/>
  <c r="F2302" i="2"/>
  <c r="F880" i="2"/>
  <c r="F2378" i="2"/>
  <c r="F856" i="2"/>
  <c r="B2355" i="2"/>
  <c r="F886" i="2"/>
  <c r="F2317" i="2"/>
  <c r="B2290" i="2"/>
  <c r="B877" i="2"/>
  <c r="F855" i="2"/>
  <c r="B882" i="2"/>
  <c r="F2360" i="2"/>
  <c r="B564" i="2"/>
  <c r="B2315" i="2"/>
  <c r="F926" i="2"/>
  <c r="B900" i="2"/>
  <c r="F858" i="2"/>
  <c r="F882" i="2"/>
  <c r="F563" i="2"/>
  <c r="F931" i="2"/>
  <c r="B902" i="2"/>
  <c r="F929" i="2"/>
  <c r="B876" i="2"/>
  <c r="B931" i="2"/>
  <c r="B2343" i="2"/>
  <c r="F2290" i="2"/>
  <c r="B2303" i="2"/>
  <c r="B888" i="2"/>
  <c r="F567" i="2"/>
  <c r="F2344" i="2"/>
  <c r="B934" i="2"/>
  <c r="B927" i="2"/>
  <c r="B856" i="2"/>
  <c r="F935" i="2"/>
  <c r="F888" i="2"/>
  <c r="B911" i="2"/>
  <c r="F2342" i="2"/>
  <c r="B887" i="2"/>
  <c r="F900" i="2"/>
  <c r="F2315" i="2"/>
  <c r="B2328" i="2"/>
  <c r="B2329" i="2"/>
  <c r="F875" i="2"/>
  <c r="B853" i="2"/>
  <c r="B2373" i="2"/>
  <c r="F2330" i="2"/>
  <c r="B884" i="2"/>
  <c r="F2303" i="2"/>
  <c r="F2375" i="2"/>
  <c r="F854" i="2"/>
  <c r="F852" i="2"/>
  <c r="F906" i="2"/>
  <c r="F2356" i="2"/>
  <c r="B879" i="2"/>
  <c r="F910" i="2"/>
  <c r="B925" i="2"/>
  <c r="F2358" i="2"/>
  <c r="F851" i="2"/>
  <c r="B2358" i="2"/>
  <c r="B2359" i="2"/>
  <c r="B873" i="2"/>
  <c r="B910" i="2"/>
  <c r="F887" i="2"/>
  <c r="F2357" i="2"/>
  <c r="F2376" i="2"/>
  <c r="F2316" i="2"/>
  <c r="F2355" i="2"/>
  <c r="F853" i="2"/>
  <c r="B933" i="2"/>
  <c r="B926" i="2"/>
  <c r="F2379" i="2"/>
  <c r="F878" i="2"/>
  <c r="B2330" i="2"/>
  <c r="B859" i="2"/>
  <c r="F876" i="2"/>
  <c r="F861" i="2"/>
  <c r="B908" i="2"/>
  <c r="F911" i="2"/>
  <c r="F936" i="2"/>
  <c r="B930" i="2"/>
  <c r="F2373" i="2"/>
  <c r="F885" i="2"/>
  <c r="F907" i="2"/>
  <c r="F913" i="2"/>
  <c r="F873" i="2"/>
  <c r="B874" i="2"/>
  <c r="F2328" i="2"/>
  <c r="B885" i="2"/>
  <c r="B855" i="2"/>
  <c r="B2341" i="2"/>
  <c r="B901" i="2"/>
  <c r="B2357" i="2"/>
  <c r="F2361" i="2"/>
  <c r="B563" i="2"/>
  <c r="B858" i="2"/>
  <c r="B909" i="2"/>
  <c r="F925" i="2"/>
  <c r="F901" i="2"/>
  <c r="B905" i="2"/>
  <c r="B2361" i="2"/>
  <c r="B2375" i="2"/>
  <c r="F905" i="2"/>
  <c r="B2314" i="2"/>
  <c r="B2344" i="2"/>
  <c r="F927" i="2"/>
  <c r="B2378" i="2"/>
  <c r="F909" i="2"/>
  <c r="B906" i="2"/>
  <c r="B2356" i="2"/>
  <c r="F881" i="2"/>
  <c r="B2316" i="2"/>
  <c r="B566" i="2"/>
  <c r="B904" i="2"/>
  <c r="B2376" i="2"/>
  <c r="F2343" i="2"/>
  <c r="B880" i="2"/>
  <c r="F912" i="2"/>
  <c r="B2362" i="2"/>
  <c r="F934" i="2"/>
  <c r="F933" i="2"/>
  <c r="B881" i="2"/>
  <c r="F884" i="2"/>
  <c r="B878" i="2"/>
  <c r="B2342" i="2"/>
  <c r="F2314" i="2"/>
  <c r="B932" i="2"/>
  <c r="B860" i="2"/>
  <c r="F565" i="2"/>
  <c r="F902" i="2"/>
  <c r="B907" i="2"/>
  <c r="B852" i="2"/>
  <c r="F903" i="2"/>
  <c r="B565" i="2"/>
  <c r="B912" i="2"/>
  <c r="B913" i="2"/>
  <c r="B861" i="2"/>
  <c r="F930" i="2"/>
  <c r="F2341" i="2"/>
  <c r="B851" i="2"/>
  <c r="B2302" i="2"/>
  <c r="B854" i="2"/>
  <c r="F2377" i="2"/>
  <c r="F564" i="2"/>
  <c r="F2329" i="2"/>
  <c r="B903" i="2"/>
  <c r="B883" i="2"/>
  <c r="F908" i="2"/>
  <c r="B928" i="2"/>
  <c r="F877" i="2"/>
  <c r="B2360" i="2"/>
  <c r="F904" i="2"/>
  <c r="F2374" i="2"/>
  <c r="B2374" i="2"/>
  <c r="B936" i="2"/>
  <c r="B935" i="2"/>
  <c r="B857" i="2"/>
  <c r="F860" i="2"/>
  <c r="B2379" i="2"/>
  <c r="B2377" i="2"/>
  <c r="F883" i="2"/>
  <c r="F2359" i="2"/>
  <c r="B886" i="2"/>
  <c r="B929" i="2"/>
  <c r="F859" i="2"/>
  <c r="B2317" i="2"/>
  <c r="F2362" i="2"/>
  <c r="B875" i="2"/>
  <c r="F857" i="2"/>
  <c r="F566" i="2"/>
  <c r="F2363" i="2" l="1"/>
  <c r="F2380" i="2"/>
  <c r="F2345" i="2"/>
  <c r="F2331" i="2"/>
  <c r="F2318" i="2"/>
  <c r="J2304" i="2" l="1"/>
  <c r="I2304" i="2"/>
  <c r="H2304" i="2"/>
  <c r="C2298" i="2"/>
  <c r="C2296" i="2"/>
  <c r="J2291" i="2"/>
  <c r="I2291" i="2"/>
  <c r="H2291" i="2"/>
  <c r="C2286" i="2"/>
  <c r="C2284" i="2"/>
  <c r="B2289" i="2"/>
  <c r="B2278" i="2"/>
  <c r="B2252" i="2"/>
  <c r="F2301" i="2"/>
  <c r="F2266" i="2"/>
  <c r="B2253" i="2"/>
  <c r="B2301" i="2"/>
  <c r="F2252" i="2"/>
  <c r="F2254" i="2"/>
  <c r="B2240" i="2"/>
  <c r="F2289" i="2"/>
  <c r="B2254" i="2"/>
  <c r="F2253" i="2"/>
  <c r="F2278" i="2"/>
  <c r="F2240" i="2"/>
  <c r="B2266" i="2"/>
  <c r="F2304" i="2" l="1"/>
  <c r="F2291" i="2"/>
  <c r="J2279" i="2"/>
  <c r="I2279" i="2"/>
  <c r="H2279" i="2"/>
  <c r="C2274" i="2"/>
  <c r="C2272" i="2"/>
  <c r="J2267" i="2"/>
  <c r="I2267" i="2"/>
  <c r="H2267" i="2"/>
  <c r="C2262" i="2"/>
  <c r="C2260" i="2"/>
  <c r="J2255" i="2"/>
  <c r="I2255" i="2"/>
  <c r="H2255" i="2"/>
  <c r="C2248" i="2"/>
  <c r="C2246" i="2"/>
  <c r="J2241" i="2"/>
  <c r="I2241" i="2"/>
  <c r="H2241" i="2"/>
  <c r="C2236" i="2"/>
  <c r="C2234" i="2"/>
  <c r="J2229" i="2"/>
  <c r="I2229" i="2"/>
  <c r="H2229" i="2"/>
  <c r="C2215" i="2"/>
  <c r="C2213" i="2"/>
  <c r="B2145" i="2"/>
  <c r="B2206" i="2"/>
  <c r="F2152" i="2"/>
  <c r="B2203" i="2"/>
  <c r="F2171" i="2"/>
  <c r="F2133" i="2"/>
  <c r="B2194" i="2"/>
  <c r="B2129" i="2"/>
  <c r="B2196" i="2"/>
  <c r="B2222" i="2"/>
  <c r="F2225" i="2"/>
  <c r="F2178" i="2"/>
  <c r="F2130" i="2"/>
  <c r="B2141" i="2"/>
  <c r="B2148" i="2"/>
  <c r="F2198" i="2"/>
  <c r="B2147" i="2"/>
  <c r="B2223" i="2"/>
  <c r="F2195" i="2"/>
  <c r="B2166" i="2"/>
  <c r="F2173" i="2"/>
  <c r="B2167" i="2"/>
  <c r="F2153" i="2"/>
  <c r="F2134" i="2"/>
  <c r="F2140" i="2"/>
  <c r="B2221" i="2"/>
  <c r="F2226" i="2"/>
  <c r="F2201" i="2"/>
  <c r="B2138" i="2"/>
  <c r="B2128" i="2"/>
  <c r="B2200" i="2"/>
  <c r="F2172" i="2"/>
  <c r="B2178" i="2"/>
  <c r="F2239" i="2"/>
  <c r="B2251" i="2"/>
  <c r="F2196" i="2"/>
  <c r="B2195" i="2"/>
  <c r="F2136" i="2"/>
  <c r="F2141" i="2"/>
  <c r="F2224" i="2"/>
  <c r="B2171" i="2"/>
  <c r="F2197" i="2"/>
  <c r="B2131" i="2"/>
  <c r="B2202" i="2"/>
  <c r="F2138" i="2"/>
  <c r="F2206" i="2"/>
  <c r="B2168" i="2"/>
  <c r="F2139" i="2"/>
  <c r="F2147" i="2"/>
  <c r="B2277" i="2"/>
  <c r="B2151" i="2"/>
  <c r="F2137" i="2"/>
  <c r="F2142" i="2"/>
  <c r="B2197" i="2"/>
  <c r="B2154" i="2"/>
  <c r="F2143" i="2"/>
  <c r="F2174" i="2"/>
  <c r="F2135" i="2"/>
  <c r="B2176" i="2"/>
  <c r="F2148" i="2"/>
  <c r="B2204" i="2"/>
  <c r="B2193" i="2"/>
  <c r="B2142" i="2"/>
  <c r="B2134" i="2"/>
  <c r="F2227" i="2"/>
  <c r="F2181" i="2"/>
  <c r="F2150" i="2"/>
  <c r="B2181" i="2"/>
  <c r="B2220" i="2"/>
  <c r="F2169" i="2"/>
  <c r="B2265" i="2"/>
  <c r="F2219" i="2"/>
  <c r="F2168" i="2"/>
  <c r="B2201" i="2"/>
  <c r="B2227" i="2"/>
  <c r="B2218" i="2"/>
  <c r="B2177" i="2"/>
  <c r="F2203" i="2"/>
  <c r="F2218" i="2"/>
  <c r="F2221" i="2"/>
  <c r="F2223" i="2"/>
  <c r="B2149" i="2"/>
  <c r="B2136" i="2"/>
  <c r="F2179" i="2"/>
  <c r="B2225" i="2"/>
  <c r="F2145" i="2"/>
  <c r="F2166" i="2"/>
  <c r="B2135" i="2"/>
  <c r="F2149" i="2"/>
  <c r="F2277" i="2"/>
  <c r="B2219" i="2"/>
  <c r="B2207" i="2"/>
  <c r="F2265" i="2"/>
  <c r="B2130" i="2"/>
  <c r="F2194" i="2"/>
  <c r="B2143" i="2"/>
  <c r="B2144" i="2"/>
  <c r="F2132" i="2"/>
  <c r="B2179" i="2"/>
  <c r="F2177" i="2"/>
  <c r="F2151" i="2"/>
  <c r="F2146" i="2"/>
  <c r="B2175" i="2"/>
  <c r="B2180" i="2"/>
  <c r="F2129" i="2"/>
  <c r="F2251" i="2"/>
  <c r="B2139" i="2"/>
  <c r="B2150" i="2"/>
  <c r="B2137" i="2"/>
  <c r="F2222" i="2"/>
  <c r="F2220" i="2"/>
  <c r="F2207" i="2"/>
  <c r="F2170" i="2"/>
  <c r="F2128" i="2"/>
  <c r="F2154" i="2"/>
  <c r="F2202" i="2"/>
  <c r="F2131" i="2"/>
  <c r="F2144" i="2"/>
  <c r="B2153" i="2"/>
  <c r="B2174" i="2"/>
  <c r="B2224" i="2"/>
  <c r="B2172" i="2"/>
  <c r="B2205" i="2"/>
  <c r="F2205" i="2"/>
  <c r="F2176" i="2"/>
  <c r="F2199" i="2"/>
  <c r="B2146" i="2"/>
  <c r="B2140" i="2"/>
  <c r="F2204" i="2"/>
  <c r="B2226" i="2"/>
  <c r="F2167" i="2"/>
  <c r="B2228" i="2"/>
  <c r="F2175" i="2"/>
  <c r="B2132" i="2"/>
  <c r="B2199" i="2"/>
  <c r="B2198" i="2"/>
  <c r="B2169" i="2"/>
  <c r="B2152" i="2"/>
  <c r="F2200" i="2"/>
  <c r="B2173" i="2"/>
  <c r="B2133" i="2"/>
  <c r="F2193" i="2"/>
  <c r="F2180" i="2"/>
  <c r="B2239" i="2"/>
  <c r="B2170" i="2"/>
  <c r="F2228" i="2"/>
  <c r="F2279" i="2" l="1"/>
  <c r="F2267" i="2"/>
  <c r="F2255" i="2"/>
  <c r="F2241" i="2"/>
  <c r="F2229" i="2"/>
  <c r="J2208" i="2" l="1"/>
  <c r="I2208" i="2"/>
  <c r="H2208" i="2"/>
  <c r="C2189" i="2"/>
  <c r="C2187" i="2"/>
  <c r="J2182" i="2"/>
  <c r="I2182" i="2"/>
  <c r="H2182" i="2"/>
  <c r="C2162" i="2"/>
  <c r="C2160" i="2"/>
  <c r="J2155" i="2"/>
  <c r="I2155" i="2"/>
  <c r="H2155" i="2"/>
  <c r="C2124" i="2"/>
  <c r="C2122" i="2"/>
  <c r="J2117" i="2"/>
  <c r="I2117" i="2"/>
  <c r="H2117" i="2"/>
  <c r="C2113" i="2"/>
  <c r="C2111" i="2"/>
  <c r="J2106" i="2"/>
  <c r="I2106" i="2"/>
  <c r="H2106" i="2"/>
  <c r="C2102" i="2"/>
  <c r="C2100" i="2"/>
  <c r="F2105" i="2"/>
  <c r="B2192" i="2"/>
  <c r="F2116" i="2"/>
  <c r="B2127" i="2"/>
  <c r="B2105" i="2"/>
  <c r="F2165" i="2"/>
  <c r="F2192" i="2"/>
  <c r="B2165" i="2"/>
  <c r="F2127" i="2"/>
  <c r="B2116" i="2"/>
  <c r="F2208" i="2" l="1"/>
  <c r="F2182" i="2"/>
  <c r="F2155" i="2"/>
  <c r="F2117" i="2"/>
  <c r="F2106" i="2"/>
  <c r="J2095" i="2" l="1"/>
  <c r="I2095" i="2"/>
  <c r="H2095" i="2"/>
  <c r="C2091" i="2"/>
  <c r="C2089" i="2"/>
  <c r="J2084" i="2"/>
  <c r="I2084" i="2"/>
  <c r="H2084" i="2"/>
  <c r="C2080" i="2"/>
  <c r="C2078" i="2"/>
  <c r="J2073" i="2"/>
  <c r="I2073" i="2"/>
  <c r="H2073" i="2"/>
  <c r="C2067" i="2"/>
  <c r="C2065" i="2"/>
  <c r="J2060" i="2"/>
  <c r="I2060" i="2"/>
  <c r="H2060" i="2"/>
  <c r="C2054" i="2"/>
  <c r="C2052" i="2"/>
  <c r="J2047" i="2"/>
  <c r="I2047" i="2"/>
  <c r="H2047" i="2"/>
  <c r="C2039" i="2"/>
  <c r="C2037" i="2"/>
  <c r="B2059" i="2"/>
  <c r="F2042" i="2"/>
  <c r="F2029" i="2"/>
  <c r="F2058" i="2"/>
  <c r="B2044" i="2"/>
  <c r="B2031" i="2"/>
  <c r="B2029" i="2"/>
  <c r="F2045" i="2"/>
  <c r="B2057" i="2"/>
  <c r="F2083" i="2"/>
  <c r="F2071" i="2"/>
  <c r="B2030" i="2"/>
  <c r="F2030" i="2"/>
  <c r="B2046" i="2"/>
  <c r="B2094" i="2"/>
  <c r="B2042" i="2"/>
  <c r="B2058" i="2"/>
  <c r="F2094" i="2"/>
  <c r="F2046" i="2"/>
  <c r="B2070" i="2"/>
  <c r="B2045" i="2"/>
  <c r="F2059" i="2"/>
  <c r="F2031" i="2"/>
  <c r="B2072" i="2"/>
  <c r="F2070" i="2"/>
  <c r="F2057" i="2"/>
  <c r="F2072" i="2"/>
  <c r="F2043" i="2"/>
  <c r="B2083" i="2"/>
  <c r="F2044" i="2"/>
  <c r="B2071" i="2"/>
  <c r="B2043" i="2"/>
  <c r="F2095" i="2" l="1"/>
  <c r="F2084" i="2"/>
  <c r="F2073" i="2"/>
  <c r="F2060" i="2"/>
  <c r="F2047" i="2"/>
  <c r="J2032" i="2" l="1"/>
  <c r="I2032" i="2"/>
  <c r="H2032" i="2"/>
  <c r="C2025" i="2"/>
  <c r="C2023" i="2"/>
  <c r="J2018" i="2"/>
  <c r="I2018" i="2"/>
  <c r="H2018" i="2"/>
  <c r="C2005" i="2"/>
  <c r="C2003" i="2"/>
  <c r="J1998" i="2"/>
  <c r="I1998" i="2"/>
  <c r="H1998" i="2"/>
  <c r="C1984" i="2"/>
  <c r="C1982" i="2"/>
  <c r="J1977" i="2"/>
  <c r="I1977" i="2"/>
  <c r="H1977" i="2"/>
  <c r="C1957" i="2"/>
  <c r="C1955" i="2"/>
  <c r="F2028" i="2"/>
  <c r="B1990" i="2"/>
  <c r="F1993" i="2"/>
  <c r="B1997" i="2"/>
  <c r="F1960" i="2"/>
  <c r="F2016" i="2"/>
  <c r="B1996" i="2"/>
  <c r="B2012" i="2"/>
  <c r="B2015" i="2"/>
  <c r="B1966" i="2"/>
  <c r="B1960" i="2"/>
  <c r="B1963" i="2"/>
  <c r="F1967" i="2"/>
  <c r="F1990" i="2"/>
  <c r="B1969" i="2"/>
  <c r="F2011" i="2"/>
  <c r="F1991" i="2"/>
  <c r="F1971" i="2"/>
  <c r="F1965" i="2"/>
  <c r="B1971" i="2"/>
  <c r="B2009" i="2"/>
  <c r="B1976" i="2"/>
  <c r="F1988" i="2"/>
  <c r="B1973" i="2"/>
  <c r="B2008" i="2"/>
  <c r="B2028" i="2"/>
  <c r="F2015" i="2"/>
  <c r="B1987" i="2"/>
  <c r="B1993" i="2"/>
  <c r="F1975" i="2"/>
  <c r="F1976" i="2"/>
  <c r="F1970" i="2"/>
  <c r="B1974" i="2"/>
  <c r="B1965" i="2"/>
  <c r="F1963" i="2"/>
  <c r="F1961" i="2"/>
  <c r="B2017" i="2"/>
  <c r="B1968" i="2"/>
  <c r="F2010" i="2"/>
  <c r="B1995" i="2"/>
  <c r="B2014" i="2"/>
  <c r="B1970" i="2"/>
  <c r="F2008" i="2"/>
  <c r="B1988" i="2"/>
  <c r="F1996" i="2"/>
  <c r="F2009" i="2"/>
  <c r="F1962" i="2"/>
  <c r="B2010" i="2"/>
  <c r="F2017" i="2"/>
  <c r="B2011" i="2"/>
  <c r="F2013" i="2"/>
  <c r="F1966" i="2"/>
  <c r="B1962" i="2"/>
  <c r="F1974" i="2"/>
  <c r="F1995" i="2"/>
  <c r="B1994" i="2"/>
  <c r="F2012" i="2"/>
  <c r="F1969" i="2"/>
  <c r="B1989" i="2"/>
  <c r="F2014" i="2"/>
  <c r="F1968" i="2"/>
  <c r="B1967" i="2"/>
  <c r="F1973" i="2"/>
  <c r="F1989" i="2"/>
  <c r="B1972" i="2"/>
  <c r="B1964" i="2"/>
  <c r="B1975" i="2"/>
  <c r="F1987" i="2"/>
  <c r="B1991" i="2"/>
  <c r="F1964" i="2"/>
  <c r="B1961" i="2"/>
  <c r="F1997" i="2"/>
  <c r="F1994" i="2"/>
  <c r="B2013" i="2"/>
  <c r="F1972" i="2"/>
  <c r="F1992" i="2"/>
  <c r="B2016" i="2"/>
  <c r="B1992" i="2"/>
  <c r="F2032" i="2" l="1"/>
  <c r="F2018" i="2"/>
  <c r="F1998" i="2"/>
  <c r="F1977" i="2"/>
  <c r="J1950" i="2" l="1"/>
  <c r="I1950" i="2"/>
  <c r="H1950" i="2"/>
  <c r="C1896" i="2"/>
  <c r="C1894" i="2"/>
  <c r="J1889" i="2"/>
  <c r="I1889" i="2"/>
  <c r="H1889" i="2"/>
  <c r="C1835" i="2"/>
  <c r="C1833" i="2"/>
  <c r="J1828" i="2"/>
  <c r="I1828" i="2"/>
  <c r="H1828" i="2"/>
  <c r="C1768" i="2"/>
  <c r="C1766" i="2"/>
  <c r="J1761" i="2" l="1"/>
  <c r="I1761" i="2"/>
  <c r="H1761" i="2"/>
  <c r="C1691" i="2"/>
  <c r="C1689" i="2"/>
  <c r="J1684" i="2"/>
  <c r="I1684" i="2"/>
  <c r="H1684" i="2"/>
  <c r="C1623" i="2"/>
  <c r="C1621" i="2"/>
  <c r="J1616" i="2"/>
  <c r="I1616" i="2"/>
  <c r="H1616" i="2"/>
  <c r="C1549" i="2"/>
  <c r="C1547" i="2"/>
  <c r="J1542" i="2"/>
  <c r="I1542" i="2"/>
  <c r="H1542" i="2"/>
  <c r="C1455" i="2"/>
  <c r="C1453" i="2"/>
  <c r="J1448" i="2" l="1"/>
  <c r="I1448" i="2"/>
  <c r="H1448" i="2"/>
  <c r="C1298" i="2"/>
  <c r="C1296" i="2"/>
  <c r="J1291" i="2"/>
  <c r="I1291" i="2"/>
  <c r="H1291" i="2"/>
  <c r="C1216" i="2"/>
  <c r="C1214" i="2"/>
  <c r="J1209" i="2"/>
  <c r="I1209" i="2"/>
  <c r="H1209" i="2"/>
  <c r="C1131" i="2"/>
  <c r="C1129" i="2"/>
  <c r="J1124" i="2" l="1"/>
  <c r="I1124" i="2"/>
  <c r="H1124" i="2"/>
  <c r="C1050" i="2"/>
  <c r="C1048" i="2"/>
  <c r="J1043" i="2"/>
  <c r="I1043" i="2"/>
  <c r="H1043" i="2"/>
  <c r="C944" i="2"/>
  <c r="C942" i="2"/>
  <c r="F1922" i="2"/>
  <c r="F1913" i="2"/>
  <c r="B1813" i="2"/>
  <c r="F1713" i="2"/>
  <c r="F1946" i="2"/>
  <c r="B1939" i="2"/>
  <c r="B1748" i="2"/>
  <c r="F1938" i="2"/>
  <c r="F1705" i="2"/>
  <c r="F1948" i="2"/>
  <c r="B1715" i="2"/>
  <c r="F1929" i="2"/>
  <c r="B1916" i="2"/>
  <c r="B1731" i="2"/>
  <c r="F1747" i="2"/>
  <c r="F1754" i="2"/>
  <c r="F1934" i="2"/>
  <c r="B1713" i="2"/>
  <c r="B1844" i="2"/>
  <c r="F1917" i="2"/>
  <c r="B1699" i="2"/>
  <c r="B1730" i="2"/>
  <c r="B1839" i="2"/>
  <c r="F1863" i="2"/>
  <c r="B1906" i="2"/>
  <c r="F1799" i="2"/>
  <c r="F1716" i="2"/>
  <c r="B1794" i="2"/>
  <c r="F1903" i="2"/>
  <c r="F1710" i="2"/>
  <c r="F1874" i="2"/>
  <c r="B1760" i="2"/>
  <c r="B1947" i="2"/>
  <c r="F1796" i="2"/>
  <c r="F1774" i="2"/>
  <c r="F1783" i="2"/>
  <c r="F1905" i="2"/>
  <c r="F1853" i="2"/>
  <c r="F1937" i="2"/>
  <c r="F1807" i="2"/>
  <c r="F1855" i="2"/>
  <c r="B1806" i="2"/>
  <c r="F1848" i="2"/>
  <c r="B1932" i="2"/>
  <c r="F1775" i="2"/>
  <c r="F1915" i="2"/>
  <c r="B1886" i="2"/>
  <c r="F1771" i="2"/>
  <c r="F1722" i="2"/>
  <c r="F1784" i="2"/>
  <c r="B1921" i="2"/>
  <c r="B1751" i="2"/>
  <c r="B1776" i="2"/>
  <c r="B1739" i="2"/>
  <c r="B1787" i="2"/>
  <c r="B1861" i="2"/>
  <c r="F1729" i="2"/>
  <c r="F1773" i="2"/>
  <c r="F1870" i="2"/>
  <c r="F1824" i="2"/>
  <c r="F1909" i="2"/>
  <c r="F1724" i="2"/>
  <c r="B1717" i="2"/>
  <c r="F1791" i="2"/>
  <c r="F1847" i="2"/>
  <c r="F1932" i="2"/>
  <c r="B1741" i="2"/>
  <c r="B1858" i="2"/>
  <c r="F1757" i="2"/>
  <c r="B1848" i="2"/>
  <c r="B1709" i="2"/>
  <c r="B1862" i="2"/>
  <c r="B1782" i="2"/>
  <c r="F1702" i="2"/>
  <c r="B1723" i="2"/>
  <c r="B1908" i="2"/>
  <c r="B1793" i="2"/>
  <c r="F1739" i="2"/>
  <c r="B1825" i="2"/>
  <c r="B1885" i="2"/>
  <c r="B1826" i="2"/>
  <c r="B1742" i="2"/>
  <c r="B1841" i="2"/>
  <c r="B1881" i="2"/>
  <c r="B1865" i="2"/>
  <c r="F1887" i="2"/>
  <c r="F1793" i="2"/>
  <c r="F1902" i="2"/>
  <c r="B1899" i="2"/>
  <c r="B1706" i="2"/>
  <c r="F1817" i="2"/>
  <c r="F1949" i="2"/>
  <c r="B1799" i="2"/>
  <c r="F1700" i="2"/>
  <c r="B1942" i="2"/>
  <c r="F1792" i="2"/>
  <c r="B1720" i="2"/>
  <c r="F1907" i="2"/>
  <c r="B1704" i="2"/>
  <c r="B1935" i="2"/>
  <c r="F1942" i="2"/>
  <c r="F1931" i="2"/>
  <c r="B1868" i="2"/>
  <c r="F1733" i="2"/>
  <c r="F1845" i="2"/>
  <c r="F1944" i="2"/>
  <c r="F1782" i="2"/>
  <c r="F1877" i="2"/>
  <c r="F1785" i="2"/>
  <c r="F1939" i="2"/>
  <c r="B1778" i="2"/>
  <c r="F1756" i="2"/>
  <c r="F1708" i="2"/>
  <c r="F1734" i="2"/>
  <c r="F1719" i="2"/>
  <c r="F1813" i="2"/>
  <c r="B1797" i="2"/>
  <c r="F1704" i="2"/>
  <c r="B1838" i="2"/>
  <c r="B1884" i="2"/>
  <c r="F1872" i="2"/>
  <c r="B1695" i="2"/>
  <c r="B1877" i="2"/>
  <c r="B1737" i="2"/>
  <c r="B1821" i="2"/>
  <c r="B1812" i="2"/>
  <c r="B1860" i="2"/>
  <c r="F1788" i="2"/>
  <c r="F1841" i="2"/>
  <c r="B1948" i="2"/>
  <c r="B1702" i="2"/>
  <c r="F1838" i="2"/>
  <c r="F1865" i="2"/>
  <c r="B1757" i="2"/>
  <c r="F1816" i="2"/>
  <c r="F1728" i="2"/>
  <c r="F1821" i="2"/>
  <c r="B1855" i="2"/>
  <c r="F1818" i="2"/>
  <c r="B1843" i="2"/>
  <c r="F1787" i="2"/>
  <c r="B1871" i="2"/>
  <c r="B1771" i="2"/>
  <c r="B1867" i="2"/>
  <c r="B1784" i="2"/>
  <c r="B1775" i="2"/>
  <c r="F1883" i="2"/>
  <c r="F1786" i="2"/>
  <c r="B1707" i="2"/>
  <c r="B1759" i="2"/>
  <c r="F1800" i="2"/>
  <c r="F1723" i="2"/>
  <c r="B1882" i="2"/>
  <c r="B1823" i="2"/>
  <c r="B1824" i="2"/>
  <c r="B1722" i="2"/>
  <c r="B1738" i="2"/>
  <c r="B1883" i="2"/>
  <c r="F1850" i="2"/>
  <c r="B1753" i="2"/>
  <c r="F1842" i="2"/>
  <c r="B1710" i="2"/>
  <c r="B1783" i="2"/>
  <c r="F1806" i="2"/>
  <c r="B1795" i="2"/>
  <c r="F1798" i="2"/>
  <c r="B1798" i="2"/>
  <c r="F1904" i="2"/>
  <c r="F1876" i="2"/>
  <c r="F1717" i="2"/>
  <c r="B1909" i="2"/>
  <c r="F1910" i="2"/>
  <c r="F1743" i="2"/>
  <c r="B1904" i="2"/>
  <c r="F1746" i="2"/>
  <c r="B1747" i="2"/>
  <c r="B1803" i="2"/>
  <c r="B1772" i="2"/>
  <c r="B1902" i="2"/>
  <c r="B1929" i="2"/>
  <c r="F1844" i="2"/>
  <c r="F1851" i="2"/>
  <c r="F1810" i="2"/>
  <c r="B1879" i="2"/>
  <c r="F1755" i="2"/>
  <c r="F1875" i="2"/>
  <c r="B1869" i="2"/>
  <c r="F1914" i="2"/>
  <c r="F1758" i="2"/>
  <c r="B1846" i="2"/>
  <c r="B1726" i="2"/>
  <c r="F1695" i="2"/>
  <c r="B1901" i="2"/>
  <c r="F1742" i="2"/>
  <c r="B1940" i="2"/>
  <c r="B1943" i="2"/>
  <c r="F1805" i="2"/>
  <c r="B1922" i="2"/>
  <c r="B1708" i="2"/>
  <c r="B1801" i="2"/>
  <c r="F1882" i="2"/>
  <c r="B1911" i="2"/>
  <c r="F1699" i="2"/>
  <c r="B1750" i="2"/>
  <c r="B1933" i="2"/>
  <c r="B1697" i="2"/>
  <c r="F1849" i="2"/>
  <c r="F1912" i="2"/>
  <c r="F1803" i="2"/>
  <c r="F1860" i="2"/>
  <c r="B1849" i="2"/>
  <c r="B1936" i="2"/>
  <c r="B1728" i="2"/>
  <c r="F1781" i="2"/>
  <c r="F1744" i="2"/>
  <c r="B1863" i="2"/>
  <c r="B1808" i="2"/>
  <c r="F1738" i="2"/>
  <c r="B1817" i="2"/>
  <c r="B1859" i="2"/>
  <c r="B1773" i="2"/>
  <c r="F1751" i="2"/>
  <c r="B1852" i="2"/>
  <c r="F1862" i="2"/>
  <c r="F1801" i="2"/>
  <c r="B1853" i="2"/>
  <c r="F1945" i="2"/>
  <c r="B1758" i="2"/>
  <c r="B1711" i="2"/>
  <c r="F1815" i="2"/>
  <c r="F1840" i="2"/>
  <c r="B1718" i="2"/>
  <c r="F1725" i="2"/>
  <c r="F1730" i="2"/>
  <c r="B1945" i="2"/>
  <c r="B1912" i="2"/>
  <c r="B1822" i="2"/>
  <c r="F1923" i="2"/>
  <c r="B1857" i="2"/>
  <c r="B1870" i="2"/>
  <c r="B1790" i="2"/>
  <c r="B1700" i="2"/>
  <c r="B1814" i="2"/>
  <c r="B1727" i="2"/>
  <c r="F1928" i="2"/>
  <c r="B1802" i="2"/>
  <c r="B1856" i="2"/>
  <c r="B1754" i="2"/>
  <c r="F1871" i="2"/>
  <c r="B1864" i="2"/>
  <c r="B1887" i="2"/>
  <c r="B1745" i="2"/>
  <c r="F1809" i="2"/>
  <c r="B1888" i="2"/>
  <c r="F1776" i="2"/>
  <c r="F1854" i="2"/>
  <c r="F1866" i="2"/>
  <c r="F1908" i="2"/>
  <c r="B1915" i="2"/>
  <c r="F1852" i="2"/>
  <c r="B1779" i="2"/>
  <c r="B1937" i="2"/>
  <c r="B1874" i="2"/>
  <c r="B1805" i="2"/>
  <c r="F1753" i="2"/>
  <c r="B1816" i="2"/>
  <c r="B1756" i="2"/>
  <c r="B1930" i="2"/>
  <c r="B1910" i="2"/>
  <c r="B1934" i="2"/>
  <c r="B1788" i="2"/>
  <c r="F1736" i="2"/>
  <c r="F1731" i="2"/>
  <c r="F1885" i="2"/>
  <c r="F1822" i="2"/>
  <c r="F1943" i="2"/>
  <c r="F1947" i="2"/>
  <c r="B1925" i="2"/>
  <c r="B1780" i="2"/>
  <c r="B1714" i="2"/>
  <c r="B1827" i="2"/>
  <c r="B1949" i="2"/>
  <c r="B1876" i="2"/>
  <c r="F1727" i="2"/>
  <c r="B1847" i="2"/>
  <c r="B1917" i="2"/>
  <c r="F1858" i="2"/>
  <c r="B1944" i="2"/>
  <c r="B1928" i="2"/>
  <c r="F1698" i="2"/>
  <c r="B1724" i="2"/>
  <c r="B1907" i="2"/>
  <c r="F1811" i="2"/>
  <c r="B1732" i="2"/>
  <c r="F1846" i="2"/>
  <c r="B1920" i="2"/>
  <c r="B1733" i="2"/>
  <c r="F1741" i="2"/>
  <c r="B1919" i="2"/>
  <c r="F1794" i="2"/>
  <c r="F1886" i="2"/>
  <c r="F1940" i="2"/>
  <c r="F1864" i="2"/>
  <c r="B1712" i="2"/>
  <c r="B1811" i="2"/>
  <c r="F1880" i="2"/>
  <c r="F1936" i="2"/>
  <c r="F1884" i="2"/>
  <c r="B1774" i="2"/>
  <c r="B1924" i="2"/>
  <c r="F1918" i="2"/>
  <c r="B1796" i="2"/>
  <c r="B1789" i="2"/>
  <c r="B1941" i="2"/>
  <c r="B1927" i="2"/>
  <c r="F1709" i="2"/>
  <c r="B1740" i="2"/>
  <c r="F1780" i="2"/>
  <c r="F1924" i="2"/>
  <c r="B1721" i="2"/>
  <c r="F1879" i="2"/>
  <c r="F1772" i="2"/>
  <c r="F1745" i="2"/>
  <c r="F1868" i="2"/>
  <c r="B1850" i="2"/>
  <c r="F1732" i="2"/>
  <c r="F1812" i="2"/>
  <c r="F1820" i="2"/>
  <c r="F1749" i="2"/>
  <c r="B1749" i="2"/>
  <c r="B1866" i="2"/>
  <c r="B1785" i="2"/>
  <c r="B1698" i="2"/>
  <c r="B1781" i="2"/>
  <c r="B1804" i="2"/>
  <c r="B1809" i="2"/>
  <c r="B1938" i="2"/>
  <c r="F1790" i="2"/>
  <c r="F1712" i="2"/>
  <c r="F1927" i="2"/>
  <c r="F1916" i="2"/>
  <c r="F1881" i="2"/>
  <c r="B1786" i="2"/>
  <c r="B1905" i="2"/>
  <c r="F1706" i="2"/>
  <c r="F1808" i="2"/>
  <c r="F1869" i="2"/>
  <c r="B1705" i="2"/>
  <c r="B1792" i="2"/>
  <c r="F1737" i="2"/>
  <c r="B1820" i="2"/>
  <c r="B1918" i="2"/>
  <c r="B1913" i="2"/>
  <c r="F1696" i="2"/>
  <c r="B1725" i="2"/>
  <c r="B1880" i="2"/>
  <c r="F1804" i="2"/>
  <c r="B1807" i="2"/>
  <c r="F1778" i="2"/>
  <c r="B1752" i="2"/>
  <c r="F1797" i="2"/>
  <c r="B1842" i="2"/>
  <c r="B1875" i="2"/>
  <c r="F1827" i="2"/>
  <c r="B1743" i="2"/>
  <c r="B1931" i="2"/>
  <c r="F1901" i="2"/>
  <c r="F1802" i="2"/>
  <c r="B1810" i="2"/>
  <c r="F1795" i="2"/>
  <c r="F1925" i="2"/>
  <c r="B1791" i="2"/>
  <c r="F1707" i="2"/>
  <c r="F1930" i="2"/>
  <c r="F1750" i="2"/>
  <c r="B1851" i="2"/>
  <c r="F1752" i="2"/>
  <c r="F1856" i="2"/>
  <c r="B1736" i="2"/>
  <c r="B1716" i="2"/>
  <c r="B1926" i="2"/>
  <c r="B1696" i="2"/>
  <c r="F1826" i="2"/>
  <c r="B1744" i="2"/>
  <c r="B1854" i="2"/>
  <c r="F1697" i="2"/>
  <c r="F1715" i="2"/>
  <c r="B1878" i="2"/>
  <c r="F1839" i="2"/>
  <c r="F1703" i="2"/>
  <c r="B1755" i="2"/>
  <c r="F1819" i="2"/>
  <c r="F1933" i="2"/>
  <c r="F1701" i="2"/>
  <c r="F1861" i="2"/>
  <c r="B1845" i="2"/>
  <c r="F1919" i="2"/>
  <c r="B1840" i="2"/>
  <c r="F1878" i="2"/>
  <c r="F1859" i="2"/>
  <c r="F1720" i="2"/>
  <c r="F1721" i="2"/>
  <c r="F1777" i="2"/>
  <c r="F1906" i="2"/>
  <c r="F1748" i="2"/>
  <c r="B1923" i="2"/>
  <c r="B1818" i="2"/>
  <c r="B1719" i="2"/>
  <c r="B1815" i="2"/>
  <c r="F1714" i="2"/>
  <c r="B1872" i="2"/>
  <c r="F1888" i="2"/>
  <c r="F1921" i="2"/>
  <c r="F1873" i="2"/>
  <c r="F1740" i="2"/>
  <c r="F1711" i="2"/>
  <c r="F1735" i="2"/>
  <c r="F1823" i="2"/>
  <c r="F1789" i="2"/>
  <c r="B1914" i="2"/>
  <c r="F1867" i="2"/>
  <c r="B1946" i="2"/>
  <c r="F1825" i="2"/>
  <c r="F1779" i="2"/>
  <c r="F1926" i="2"/>
  <c r="B1701" i="2"/>
  <c r="B1746" i="2"/>
  <c r="F1900" i="2"/>
  <c r="B1703" i="2"/>
  <c r="F1941" i="2"/>
  <c r="F1911" i="2"/>
  <c r="F1935" i="2"/>
  <c r="F1760" i="2"/>
  <c r="B1873" i="2"/>
  <c r="F1718" i="2"/>
  <c r="B1734" i="2"/>
  <c r="B1800" i="2"/>
  <c r="B1729" i="2"/>
  <c r="F1726" i="2"/>
  <c r="F1814" i="2"/>
  <c r="F1857" i="2"/>
  <c r="B1903" i="2"/>
  <c r="F1843" i="2"/>
  <c r="F1759" i="2"/>
  <c r="B1819" i="2"/>
  <c r="B1900" i="2"/>
  <c r="F1920" i="2"/>
  <c r="B1735" i="2"/>
  <c r="B1777" i="2"/>
  <c r="F1899" i="2"/>
  <c r="F1950" i="2" l="1"/>
  <c r="F1889" i="2"/>
  <c r="F1828" i="2"/>
  <c r="J937" i="2"/>
  <c r="I937" i="2"/>
  <c r="H937" i="2"/>
  <c r="C921" i="2"/>
  <c r="C919" i="2"/>
  <c r="J914" i="2"/>
  <c r="I914" i="2"/>
  <c r="H914" i="2"/>
  <c r="C896" i="2"/>
  <c r="C894" i="2"/>
  <c r="J889" i="2"/>
  <c r="I889" i="2"/>
  <c r="H889" i="2"/>
  <c r="C869" i="2"/>
  <c r="C867" i="2"/>
  <c r="J862" i="2"/>
  <c r="I862" i="2"/>
  <c r="H862" i="2"/>
  <c r="C837" i="2"/>
  <c r="C835" i="2"/>
  <c r="J830" i="2" l="1"/>
  <c r="I830" i="2"/>
  <c r="H830" i="2"/>
  <c r="C814" i="2"/>
  <c r="C812" i="2"/>
  <c r="J807" i="2"/>
  <c r="I807" i="2"/>
  <c r="H807" i="2"/>
  <c r="C793" i="2"/>
  <c r="C791" i="2"/>
  <c r="J786" i="2"/>
  <c r="I786" i="2"/>
  <c r="H786" i="2"/>
  <c r="C752" i="2"/>
  <c r="C750" i="2"/>
  <c r="J745" i="2"/>
  <c r="I745" i="2"/>
  <c r="H745" i="2"/>
  <c r="C727" i="2"/>
  <c r="C725" i="2"/>
  <c r="J720" i="2" l="1"/>
  <c r="I720" i="2"/>
  <c r="H720" i="2"/>
  <c r="C713" i="2"/>
  <c r="C711" i="2"/>
  <c r="J706" i="2"/>
  <c r="I706" i="2"/>
  <c r="H706" i="2"/>
  <c r="C701" i="2"/>
  <c r="C699" i="2"/>
  <c r="J694" i="2"/>
  <c r="I694" i="2"/>
  <c r="H694" i="2"/>
  <c r="C687" i="2"/>
  <c r="C685" i="2"/>
  <c r="J680" i="2"/>
  <c r="I680" i="2"/>
  <c r="H680" i="2"/>
  <c r="C675" i="2"/>
  <c r="C673" i="2"/>
  <c r="F1592" i="2"/>
  <c r="B1566" i="2"/>
  <c r="F1472" i="2"/>
  <c r="B1669" i="2"/>
  <c r="F1683" i="2"/>
  <c r="B1501" i="2"/>
  <c r="F1503" i="2"/>
  <c r="B1426" i="2"/>
  <c r="F1470" i="2"/>
  <c r="F1562" i="2"/>
  <c r="F1335" i="2"/>
  <c r="F1579" i="2"/>
  <c r="F1656" i="2"/>
  <c r="F1521" i="2"/>
  <c r="B1674" i="2"/>
  <c r="B1410" i="2"/>
  <c r="F1626" i="2"/>
  <c r="F1305" i="2"/>
  <c r="B1496" i="2"/>
  <c r="F1378" i="2"/>
  <c r="B1464" i="2"/>
  <c r="F1346" i="2"/>
  <c r="F1527" i="2"/>
  <c r="F1644" i="2"/>
  <c r="B1557" i="2"/>
  <c r="F1288" i="2"/>
  <c r="B1249" i="2"/>
  <c r="B1232" i="2"/>
  <c r="B1468" i="2"/>
  <c r="B1277" i="2"/>
  <c r="F1418" i="2"/>
  <c r="F1337" i="2"/>
  <c r="B1518" i="2"/>
  <c r="B1643" i="2"/>
  <c r="F1443" i="2"/>
  <c r="B1512" i="2"/>
  <c r="F1411" i="2"/>
  <c r="F1627" i="2"/>
  <c r="B1356" i="2"/>
  <c r="F1590" i="2"/>
  <c r="F1381" i="2"/>
  <c r="B1567" i="2"/>
  <c r="B1594" i="2"/>
  <c r="F1646" i="2"/>
  <c r="B1562" i="2"/>
  <c r="F1596" i="2"/>
  <c r="F1635" i="2"/>
  <c r="B1558" i="2"/>
  <c r="F1445" i="2"/>
  <c r="F1565" i="2"/>
  <c r="B1491" i="2"/>
  <c r="B1507" i="2"/>
  <c r="F1420" i="2"/>
  <c r="B1415" i="2"/>
  <c r="F1402" i="2"/>
  <c r="B1628" i="2"/>
  <c r="B1352" i="2"/>
  <c r="F1489" i="2"/>
  <c r="F1284" i="2"/>
  <c r="F1247" i="2"/>
  <c r="F1541" i="2"/>
  <c r="B1517" i="2"/>
  <c r="F1276" i="2"/>
  <c r="F1336" i="2"/>
  <c r="F1589" i="2"/>
  <c r="B1327" i="2"/>
  <c r="F1514" i="2"/>
  <c r="B1189" i="2"/>
  <c r="B1680" i="2"/>
  <c r="B1157" i="2"/>
  <c r="B1500" i="2"/>
  <c r="F1136" i="2"/>
  <c r="F1573" i="2"/>
  <c r="F1287" i="2"/>
  <c r="B1370" i="2"/>
  <c r="B1313" i="2"/>
  <c r="B1338" i="2"/>
  <c r="B1555" i="2"/>
  <c r="F1363" i="2"/>
  <c r="B1601" i="2"/>
  <c r="F1554" i="2"/>
  <c r="F1312" i="2"/>
  <c r="B1677" i="2"/>
  <c r="F1142" i="2"/>
  <c r="F1645" i="2"/>
  <c r="B1280" i="2"/>
  <c r="F1610" i="2"/>
  <c r="F1651" i="2"/>
  <c r="B1146" i="2"/>
  <c r="B1346" i="2"/>
  <c r="B1139" i="2"/>
  <c r="B1638" i="2"/>
  <c r="B1174" i="2"/>
  <c r="F1669" i="2"/>
  <c r="B1379" i="2"/>
  <c r="F1468" i="2"/>
  <c r="B1274" i="2"/>
  <c r="F1677" i="2"/>
  <c r="B1172" i="2"/>
  <c r="B1575" i="2"/>
  <c r="F1227" i="2"/>
  <c r="B1306" i="2"/>
  <c r="F1442" i="2"/>
  <c r="F1331" i="2"/>
  <c r="B1475" i="2"/>
  <c r="B1572" i="2"/>
  <c r="F1280" i="2"/>
  <c r="B1530" i="2"/>
  <c r="F1248" i="2"/>
  <c r="B1603" i="2"/>
  <c r="B1248" i="2"/>
  <c r="F1423" i="2"/>
  <c r="B1480" i="2"/>
  <c r="B1435" i="2"/>
  <c r="F1681" i="2"/>
  <c r="F1321" i="2"/>
  <c r="F1607" i="2"/>
  <c r="B1359" i="2"/>
  <c r="F1500" i="2"/>
  <c r="F1561" i="2"/>
  <c r="B1351" i="2"/>
  <c r="B1301" i="2"/>
  <c r="B1609" i="2"/>
  <c r="B1374" i="2"/>
  <c r="F1176" i="2"/>
  <c r="F1156" i="2"/>
  <c r="B1328" i="2"/>
  <c r="F1334" i="2"/>
  <c r="B1176" i="2"/>
  <c r="F1574" i="2"/>
  <c r="F1353" i="2"/>
  <c r="F1532" i="2"/>
  <c r="F1303" i="2"/>
  <c r="B1560" i="2"/>
  <c r="B1341" i="2"/>
  <c r="F1633" i="2"/>
  <c r="F1352" i="2"/>
  <c r="F1426" i="2"/>
  <c r="B1318" i="2"/>
  <c r="B1388" i="2"/>
  <c r="F1375" i="2"/>
  <c r="B1418" i="2"/>
  <c r="B1641" i="2"/>
  <c r="F1576" i="2"/>
  <c r="B1396" i="2"/>
  <c r="F1446" i="2"/>
  <c r="B1656" i="2"/>
  <c r="F1667" i="2"/>
  <c r="B1598" i="2"/>
  <c r="B1429" i="2"/>
  <c r="F1640" i="2"/>
  <c r="F1613" i="2"/>
  <c r="B1148" i="2"/>
  <c r="B1267" i="2"/>
  <c r="F1281" i="2"/>
  <c r="F1591" i="2"/>
  <c r="F1657" i="2"/>
  <c r="B1334" i="2"/>
  <c r="B1255" i="2"/>
  <c r="B1478" i="2"/>
  <c r="F1563" i="2"/>
  <c r="F1403" i="2"/>
  <c r="B1499" i="2"/>
  <c r="B1615" i="2"/>
  <c r="F1361" i="2"/>
  <c r="B1316" i="2"/>
  <c r="F1359" i="2"/>
  <c r="F1341" i="2"/>
  <c r="F1370" i="2"/>
  <c r="B1574" i="2"/>
  <c r="F1200" i="2"/>
  <c r="B1532" i="2"/>
  <c r="F1168" i="2"/>
  <c r="B1605" i="2"/>
  <c r="B1168" i="2"/>
  <c r="F1425" i="2"/>
  <c r="F1149" i="2"/>
  <c r="B1439" i="2"/>
  <c r="B1365" i="2"/>
  <c r="F1395" i="2"/>
  <c r="B1333" i="2"/>
  <c r="F1327" i="2"/>
  <c r="F1376" i="2"/>
  <c r="F1319" i="2"/>
  <c r="B1586" i="2"/>
  <c r="F1368" i="2"/>
  <c r="B1308" i="2"/>
  <c r="F1474" i="2"/>
  <c r="F1604" i="2"/>
  <c r="B1272" i="2"/>
  <c r="F1260" i="2"/>
  <c r="B1531" i="2"/>
  <c r="B1502" i="2"/>
  <c r="B1633" i="2"/>
  <c r="B1679" i="2"/>
  <c r="B1350" i="2"/>
  <c r="B1372" i="2"/>
  <c r="B1470" i="2"/>
  <c r="B1490" i="2"/>
  <c r="B1583" i="2"/>
  <c r="B1607" i="2"/>
  <c r="F1506" i="2"/>
  <c r="F1666" i="2"/>
  <c r="B1664" i="2"/>
  <c r="F1694" i="2"/>
  <c r="F1671" i="2"/>
  <c r="B1504" i="2"/>
  <c r="F1433" i="2"/>
  <c r="F1429" i="2"/>
  <c r="F1339" i="2"/>
  <c r="B1681" i="2"/>
  <c r="F1652" i="2"/>
  <c r="B1342" i="2"/>
  <c r="B1581" i="2"/>
  <c r="F1467" i="2"/>
  <c r="F1637" i="2"/>
  <c r="B1419" i="2"/>
  <c r="F1605" i="2"/>
  <c r="B1604" i="2"/>
  <c r="F1497" i="2"/>
  <c r="B1317" i="2"/>
  <c r="B1503" i="2"/>
  <c r="F1649" i="2"/>
  <c r="B1492" i="2"/>
  <c r="F1349" i="2"/>
  <c r="F1578" i="2"/>
  <c r="F1654" i="2"/>
  <c r="F1634" i="2"/>
  <c r="B1614" i="2"/>
  <c r="B1652" i="2"/>
  <c r="F1631" i="2"/>
  <c r="B1577" i="2"/>
  <c r="B1322" i="2"/>
  <c r="F1535" i="2"/>
  <c r="F1581" i="2"/>
  <c r="B1591" i="2"/>
  <c r="F1602" i="2"/>
  <c r="B1310" i="2"/>
  <c r="B1564" i="2"/>
  <c r="F1540" i="2"/>
  <c r="B1667" i="2"/>
  <c r="F1508" i="2"/>
  <c r="B1493" i="2"/>
  <c r="F1658" i="2"/>
  <c r="F1157" i="2"/>
  <c r="F1465" i="2"/>
  <c r="F1152" i="2"/>
  <c r="F1283" i="2"/>
  <c r="B1145" i="2"/>
  <c r="B1362" i="2"/>
  <c r="B1662" i="2"/>
  <c r="F1167" i="2"/>
  <c r="F1203" i="2"/>
  <c r="B1244" i="2"/>
  <c r="B1395" i="2"/>
  <c r="B1639" i="2"/>
  <c r="B1314" i="2"/>
  <c r="F1524" i="2"/>
  <c r="B1654" i="2"/>
  <c r="F1492" i="2"/>
  <c r="B1596" i="2"/>
  <c r="B1510" i="2"/>
  <c r="F1611" i="2"/>
  <c r="F1583" i="2"/>
  <c r="F1641" i="2"/>
  <c r="B1380" i="2"/>
  <c r="F1430" i="2"/>
  <c r="F1348" i="2"/>
  <c r="B1391" i="2"/>
  <c r="F1373" i="2"/>
  <c r="B1403" i="2"/>
  <c r="F1556" i="2"/>
  <c r="B1231" i="2"/>
  <c r="F1679" i="2"/>
  <c r="B1242" i="2"/>
  <c r="F1647" i="2"/>
  <c r="B1200" i="2"/>
  <c r="B1649" i="2"/>
  <c r="F1594" i="2"/>
  <c r="B1489" i="2"/>
  <c r="B1220" i="2"/>
  <c r="B1287" i="2"/>
  <c r="F1323" i="2"/>
  <c r="F1320" i="2"/>
  <c r="F1458" i="2"/>
  <c r="F1197" i="2"/>
  <c r="F1603" i="2"/>
  <c r="B1466" i="2"/>
  <c r="F1174" i="2"/>
  <c r="B1675" i="2"/>
  <c r="F1585" i="2"/>
  <c r="F1567" i="2"/>
  <c r="B1437" i="2"/>
  <c r="B1304" i="2"/>
  <c r="B1608" i="2"/>
  <c r="F1642" i="2"/>
  <c r="F1469" i="2"/>
  <c r="B1682" i="2"/>
  <c r="F1580" i="2"/>
  <c r="B1534" i="2"/>
  <c r="F1490" i="2"/>
  <c r="F1427" i="2"/>
  <c r="B1599" i="2"/>
  <c r="F1397" i="2"/>
  <c r="F1560" i="2"/>
  <c r="B1516" i="2"/>
  <c r="F1518" i="2"/>
  <c r="B1476" i="2"/>
  <c r="B1536" i="2"/>
  <c r="F1660" i="2"/>
  <c r="B1477" i="2"/>
  <c r="F1572" i="2"/>
  <c r="F1253" i="2"/>
  <c r="F1539" i="2"/>
  <c r="B1626" i="2"/>
  <c r="F1509" i="2"/>
  <c r="F1417" i="2"/>
  <c r="B1162" i="2"/>
  <c r="F1582" i="2"/>
  <c r="F1431" i="2"/>
  <c r="F1584" i="2"/>
  <c r="B1563" i="2"/>
  <c r="F1552" i="2"/>
  <c r="B1446" i="2"/>
  <c r="B1570" i="2"/>
  <c r="B1479" i="2"/>
  <c r="F1643" i="2"/>
  <c r="B1271" i="2"/>
  <c r="F1444" i="2"/>
  <c r="B1282" i="2"/>
  <c r="B1398" i="2"/>
  <c r="B1250" i="2"/>
  <c r="B1431" i="2"/>
  <c r="F1231" i="2"/>
  <c r="F1606" i="2"/>
  <c r="F1153" i="2"/>
  <c r="B1486" i="2"/>
  <c r="B1495" i="2"/>
  <c r="B1444" i="2"/>
  <c r="B1422" i="2"/>
  <c r="F1517" i="2"/>
  <c r="B1578" i="2"/>
  <c r="B1165" i="2"/>
  <c r="B1143" i="2"/>
  <c r="F1520" i="2"/>
  <c r="B1136" i="2"/>
  <c r="B1163" i="2"/>
  <c r="F1568" i="2"/>
  <c r="B1459" i="2"/>
  <c r="B1528" i="2"/>
  <c r="B1414" i="2"/>
  <c r="F1463" i="2"/>
  <c r="F1250" i="2"/>
  <c r="F1421" i="2"/>
  <c r="B1208" i="2"/>
  <c r="B1366" i="2"/>
  <c r="F1208" i="2"/>
  <c r="F1391" i="2"/>
  <c r="F1189" i="2"/>
  <c r="B1634" i="2"/>
  <c r="F1406" i="2"/>
  <c r="B1592" i="2"/>
  <c r="B1373" i="2"/>
  <c r="B1665" i="2"/>
  <c r="B1384" i="2"/>
  <c r="F1485" i="2"/>
  <c r="B1660" i="2"/>
  <c r="B1631" i="2"/>
  <c r="B1526" i="2"/>
  <c r="B1485" i="2"/>
  <c r="B1462" i="2"/>
  <c r="B1559" i="2"/>
  <c r="F1680" i="2"/>
  <c r="F1600" i="2"/>
  <c r="B1353" i="2"/>
  <c r="F1392" i="2"/>
  <c r="F1364" i="2"/>
  <c r="B1408" i="2"/>
  <c r="F1399" i="2"/>
  <c r="F1163" i="2"/>
  <c r="F1528" i="2"/>
  <c r="F1317" i="2"/>
  <c r="B1539" i="2"/>
  <c r="B1397" i="2"/>
  <c r="F1512" i="2"/>
  <c r="B1269" i="2"/>
  <c r="B1678" i="2"/>
  <c r="B1237" i="2"/>
  <c r="F1498" i="2"/>
  <c r="F1206" i="2"/>
  <c r="F1571" i="2"/>
  <c r="B1206" i="2"/>
  <c r="B1368" i="2"/>
  <c r="F1343" i="2"/>
  <c r="B1336" i="2"/>
  <c r="F1558" i="2"/>
  <c r="F1302" i="2"/>
  <c r="F1533" i="2"/>
  <c r="F1511" i="2"/>
  <c r="F1673" i="2"/>
  <c r="F1575" i="2"/>
  <c r="F1655" i="2"/>
  <c r="F1501" i="2"/>
  <c r="F1557" i="2"/>
  <c r="B1672" i="2"/>
  <c r="F1487" i="2"/>
  <c r="F1434" i="2"/>
  <c r="B1428" i="2"/>
  <c r="F1138" i="2"/>
  <c r="B1666" i="2"/>
  <c r="F1559" i="2"/>
  <c r="F1479" i="2"/>
  <c r="F1396" i="2"/>
  <c r="B1471" i="2"/>
  <c r="F1379" i="2"/>
  <c r="B1565" i="2"/>
  <c r="B1514" i="2"/>
  <c r="B1447" i="2"/>
  <c r="B1474" i="2"/>
  <c r="F1614" i="2"/>
  <c r="F1481" i="2"/>
  <c r="B1642" i="2"/>
  <c r="B1360" i="2"/>
  <c r="B1644" i="2"/>
  <c r="B1335" i="2"/>
  <c r="B1602" i="2"/>
  <c r="F1609" i="2"/>
  <c r="F1675" i="2"/>
  <c r="F1314" i="2"/>
  <c r="F1495" i="2"/>
  <c r="F1282" i="2"/>
  <c r="B1302" i="2"/>
  <c r="B1134" i="2"/>
  <c r="B1523" i="2"/>
  <c r="F1263" i="2"/>
  <c r="F1648" i="2"/>
  <c r="B1411" i="2"/>
  <c r="B1612" i="2"/>
  <c r="F1309" i="2"/>
  <c r="F1143" i="2"/>
  <c r="B1347" i="2"/>
  <c r="B1506" i="2"/>
  <c r="B1392" i="2"/>
  <c r="F1362" i="2"/>
  <c r="F1235" i="2"/>
  <c r="B1324" i="2"/>
  <c r="B1650" i="2"/>
  <c r="F1534" i="2"/>
  <c r="B1332" i="2"/>
  <c r="F1502" i="2"/>
  <c r="F1515" i="2"/>
  <c r="B1520" i="2"/>
  <c r="F1538" i="2"/>
  <c r="F1593" i="2"/>
  <c r="B1508" i="2"/>
  <c r="B1390" i="2"/>
  <c r="F1478" i="2"/>
  <c r="B1358" i="2"/>
  <c r="B1394" i="2"/>
  <c r="F1383" i="2"/>
  <c r="F1371" i="2"/>
  <c r="F1566" i="2"/>
  <c r="F1496" i="2"/>
  <c r="B1436" i="2"/>
  <c r="F1513" i="2"/>
  <c r="B1657" i="2"/>
  <c r="F1473" i="2"/>
  <c r="F1564" i="2"/>
  <c r="F1523" i="2"/>
  <c r="F1181" i="2"/>
  <c r="F1224" i="2"/>
  <c r="F1170" i="2"/>
  <c r="F1139" i="2"/>
  <c r="F1529" i="2"/>
  <c r="F1482" i="2"/>
  <c r="F1639" i="2"/>
  <c r="B1488" i="2"/>
  <c r="B1498" i="2"/>
  <c r="F1413" i="2"/>
  <c r="B1515" i="2"/>
  <c r="F1665" i="2"/>
  <c r="F1475" i="2"/>
  <c r="B1326" i="2"/>
  <c r="B1354" i="2"/>
  <c r="F1351" i="2"/>
  <c r="B1694" i="2"/>
  <c r="B1584" i="2"/>
  <c r="B1458" i="2"/>
  <c r="B1552" i="2"/>
  <c r="B1661" i="2"/>
  <c r="F1615" i="2"/>
  <c r="F1415" i="2"/>
  <c r="F1435" i="2"/>
  <c r="B1312" i="2"/>
  <c r="B1469" i="2"/>
  <c r="F1577" i="2"/>
  <c r="B1407" i="2"/>
  <c r="B1463" i="2"/>
  <c r="B1144" i="2"/>
  <c r="F1204" i="2"/>
  <c r="F1628" i="2"/>
  <c r="F1246" i="2"/>
  <c r="F1676" i="2"/>
  <c r="B1571" i="2"/>
  <c r="F1504" i="2"/>
  <c r="F1462" i="2"/>
  <c r="B1376" i="2"/>
  <c r="F1275" i="2"/>
  <c r="F1254" i="2"/>
  <c r="B1381" i="2"/>
  <c r="B1135" i="2"/>
  <c r="B1236" i="2"/>
  <c r="F1416" i="2"/>
  <c r="B1630" i="2"/>
  <c r="F1536" i="2"/>
  <c r="F1175" i="2"/>
  <c r="B1321" i="2"/>
  <c r="B1610" i="2"/>
  <c r="B1348" i="2"/>
  <c r="F1258" i="2"/>
  <c r="B1264" i="2"/>
  <c r="F1516" i="2"/>
  <c r="F1259" i="2"/>
  <c r="B1417" i="2"/>
  <c r="F1164" i="2"/>
  <c r="B1160" i="2"/>
  <c r="B1386" i="2"/>
  <c r="F1262" i="2"/>
  <c r="B1235" i="2"/>
  <c r="B1319" i="2"/>
  <c r="B1420" i="2"/>
  <c r="F1476" i="2"/>
  <c r="F1612" i="2"/>
  <c r="B1253" i="2"/>
  <c r="B1409" i="2"/>
  <c r="B1201" i="2"/>
  <c r="B1525" i="2"/>
  <c r="B1472" i="2"/>
  <c r="B1164" i="2"/>
  <c r="F1239" i="2"/>
  <c r="B1389" i="2"/>
  <c r="B1576" i="2"/>
  <c r="B1597" i="2"/>
  <c r="F1553" i="2"/>
  <c r="B1187" i="2"/>
  <c r="F1530" i="2"/>
  <c r="B1288" i="2"/>
  <c r="F1507" i="2"/>
  <c r="F1267" i="2"/>
  <c r="F1255" i="2"/>
  <c r="B1611" i="2"/>
  <c r="B1331" i="2"/>
  <c r="F1505" i="2"/>
  <c r="F1432" i="2"/>
  <c r="B1668" i="2"/>
  <c r="B1533" i="2"/>
  <c r="F1274" i="2"/>
  <c r="F1228" i="2"/>
  <c r="F1464" i="2"/>
  <c r="B1179" i="2"/>
  <c r="B1281" i="2"/>
  <c r="B1166" i="2"/>
  <c r="B1239" i="2"/>
  <c r="B1258" i="2"/>
  <c r="F1636" i="2"/>
  <c r="F1166" i="2"/>
  <c r="F1405" i="2"/>
  <c r="B1632" i="2"/>
  <c r="F1230" i="2"/>
  <c r="F1367" i="2"/>
  <c r="B1568" i="2"/>
  <c r="F1251" i="2"/>
  <c r="B1156" i="2"/>
  <c r="F1322" i="2"/>
  <c r="B1497" i="2"/>
  <c r="F1385" i="2"/>
  <c r="F1332" i="2"/>
  <c r="B1465" i="2"/>
  <c r="B1266" i="2"/>
  <c r="B1343" i="2"/>
  <c r="B1151" i="2"/>
  <c r="F1438" i="2"/>
  <c r="F1194" i="2"/>
  <c r="F1678" i="2"/>
  <c r="F1269" i="2"/>
  <c r="F1422" i="2"/>
  <c r="F1201" i="2"/>
  <c r="F1225" i="2"/>
  <c r="B1585" i="2"/>
  <c r="F1192" i="2"/>
  <c r="B1645" i="2"/>
  <c r="F1555" i="2"/>
  <c r="B1330" i="2"/>
  <c r="B1441" i="2"/>
  <c r="B1256" i="2"/>
  <c r="F1340" i="2"/>
  <c r="F1398" i="2"/>
  <c r="F1394" i="2"/>
  <c r="F1682" i="2"/>
  <c r="F1608" i="2"/>
  <c r="B1185" i="2"/>
  <c r="F1144" i="2"/>
  <c r="B1270" i="2"/>
  <c r="B1142" i="2"/>
  <c r="B1202" i="2"/>
  <c r="F1223" i="2"/>
  <c r="B1382" i="2"/>
  <c r="F1365" i="2"/>
  <c r="F1599" i="2"/>
  <c r="F1134" i="2"/>
  <c r="B1167" i="2"/>
  <c r="B1289" i="2"/>
  <c r="F1570" i="2"/>
  <c r="B1246" i="2"/>
  <c r="F1186" i="2"/>
  <c r="B1177" i="2"/>
  <c r="B1349" i="2"/>
  <c r="F1146" i="2"/>
  <c r="B1197" i="2"/>
  <c r="F1172" i="2"/>
  <c r="B1233" i="2"/>
  <c r="B1265" i="2"/>
  <c r="F1400" i="2"/>
  <c r="F1173" i="2"/>
  <c r="F1207" i="2"/>
  <c r="B1535" i="2"/>
  <c r="B1484" i="2"/>
  <c r="F1663" i="2"/>
  <c r="F1220" i="2"/>
  <c r="F1318" i="2"/>
  <c r="F1307" i="2"/>
  <c r="F1354" i="2"/>
  <c r="B1651" i="2"/>
  <c r="F1466" i="2"/>
  <c r="F1440" i="2"/>
  <c r="B1311" i="2"/>
  <c r="F1191" i="2"/>
  <c r="B1521" i="2"/>
  <c r="F1306" i="2"/>
  <c r="F1234" i="2"/>
  <c r="B1467" i="2"/>
  <c r="F1205" i="2"/>
  <c r="B1276" i="2"/>
  <c r="F1304" i="2"/>
  <c r="F1531" i="2"/>
  <c r="F1672" i="2"/>
  <c r="B1589" i="2"/>
  <c r="F1198" i="2"/>
  <c r="B1442" i="2"/>
  <c r="B1460" i="2"/>
  <c r="F1169" i="2"/>
  <c r="B1399" i="2"/>
  <c r="B1243" i="2"/>
  <c r="B1221" i="2"/>
  <c r="F1226" i="2"/>
  <c r="B1196" i="2"/>
  <c r="B1170" i="2"/>
  <c r="B1673" i="2"/>
  <c r="B1183" i="2"/>
  <c r="F1147" i="2"/>
  <c r="B1337" i="2"/>
  <c r="F1277" i="2"/>
  <c r="F1330" i="2"/>
  <c r="B1178" i="2"/>
  <c r="B1234" i="2"/>
  <c r="B1582" i="2"/>
  <c r="F1179" i="2"/>
  <c r="F1494" i="2"/>
  <c r="F1588" i="2"/>
  <c r="B1378" i="2"/>
  <c r="B1325" i="2"/>
  <c r="B1670" i="2"/>
  <c r="B1339" i="2"/>
  <c r="F1313" i="2"/>
  <c r="B1413" i="2"/>
  <c r="F1382" i="2"/>
  <c r="B1423" i="2"/>
  <c r="F1193" i="2"/>
  <c r="F1140" i="2"/>
  <c r="B1640" i="2"/>
  <c r="F1372" i="2"/>
  <c r="B1569" i="2"/>
  <c r="F1662" i="2"/>
  <c r="F1598" i="2"/>
  <c r="F1526" i="2"/>
  <c r="F1272" i="2"/>
  <c r="B1364" i="2"/>
  <c r="B1224" i="2"/>
  <c r="F1441" i="2"/>
  <c r="B1658" i="2"/>
  <c r="B1357" i="2"/>
  <c r="F1407" i="2"/>
  <c r="F1668" i="2"/>
  <c r="B1404" i="2"/>
  <c r="B1363" i="2"/>
  <c r="F1325" i="2"/>
  <c r="B1283" i="2"/>
  <c r="B1627" i="2"/>
  <c r="B1524" i="2"/>
  <c r="B1385" i="2"/>
  <c r="F1244" i="2"/>
  <c r="F1245" i="2"/>
  <c r="B1425" i="2"/>
  <c r="B1412" i="2"/>
  <c r="B1252" i="2"/>
  <c r="F1221" i="2"/>
  <c r="B1683" i="2"/>
  <c r="F1360" i="2"/>
  <c r="B1153" i="2"/>
  <c r="B1260" i="2"/>
  <c r="F1480" i="2"/>
  <c r="B1473" i="2"/>
  <c r="F1674" i="2"/>
  <c r="F1393" i="2"/>
  <c r="B1430" i="2"/>
  <c r="F1522" i="2"/>
  <c r="B1251" i="2"/>
  <c r="F1401" i="2"/>
  <c r="B1262" i="2"/>
  <c r="B1222" i="2"/>
  <c r="B1393" i="2"/>
  <c r="F1357" i="2"/>
  <c r="F1315" i="2"/>
  <c r="B1226" i="2"/>
  <c r="B1580" i="2"/>
  <c r="F1632" i="2"/>
  <c r="B1406" i="2"/>
  <c r="F1145" i="2"/>
  <c r="F1329" i="2"/>
  <c r="B1284" i="2"/>
  <c r="F1388" i="2"/>
  <c r="B1361" i="2"/>
  <c r="B1279" i="2"/>
  <c r="B1275" i="2"/>
  <c r="F1587" i="2"/>
  <c r="B1461" i="2"/>
  <c r="F1380" i="2"/>
  <c r="F1237" i="2"/>
  <c r="F1355" i="2"/>
  <c r="B1600" i="2"/>
  <c r="F1510" i="2"/>
  <c r="F1412" i="2"/>
  <c r="F1595" i="2"/>
  <c r="B1387" i="2"/>
  <c r="F1477" i="2"/>
  <c r="B1259" i="2"/>
  <c r="F1499" i="2"/>
  <c r="B1421" i="2"/>
  <c r="F1178" i="2"/>
  <c r="F1238" i="2"/>
  <c r="B1247" i="2"/>
  <c r="F1196" i="2"/>
  <c r="F1135" i="2"/>
  <c r="F1158" i="2"/>
  <c r="B1595" i="2"/>
  <c r="B1254" i="2"/>
  <c r="F1377" i="2"/>
  <c r="F1199" i="2"/>
  <c r="F1241" i="2"/>
  <c r="F1569" i="2"/>
  <c r="B1315" i="2"/>
  <c r="B1401" i="2"/>
  <c r="F1366" i="2"/>
  <c r="F1333" i="2"/>
  <c r="B1613" i="2"/>
  <c r="B1173" i="2"/>
  <c r="B1553" i="2"/>
  <c r="B1509" i="2"/>
  <c r="F1650" i="2"/>
  <c r="B1541" i="2"/>
  <c r="B1257" i="2"/>
  <c r="F1301" i="2"/>
  <c r="F1236" i="2"/>
  <c r="B1593" i="2"/>
  <c r="F1249" i="2"/>
  <c r="F1202" i="2"/>
  <c r="B1653" i="2"/>
  <c r="B1245" i="2"/>
  <c r="B1424" i="2"/>
  <c r="B1199" i="2"/>
  <c r="F1316" i="2"/>
  <c r="B1405" i="2"/>
  <c r="F1537" i="2"/>
  <c r="F1630" i="2"/>
  <c r="B1190" i="2"/>
  <c r="F1436" i="2"/>
  <c r="B1138" i="2"/>
  <c r="B1169" i="2"/>
  <c r="F1374" i="2"/>
  <c r="F1256" i="2"/>
  <c r="B1629" i="2"/>
  <c r="B1194" i="2"/>
  <c r="B1204" i="2"/>
  <c r="B1538" i="2"/>
  <c r="F1601" i="2"/>
  <c r="F1409" i="2"/>
  <c r="F1525" i="2"/>
  <c r="B1227" i="2"/>
  <c r="B1273" i="2"/>
  <c r="B1229" i="2"/>
  <c r="F1345" i="2"/>
  <c r="B1482" i="2"/>
  <c r="B1367" i="2"/>
  <c r="F1358" i="2"/>
  <c r="B1505" i="2"/>
  <c r="B1147" i="2"/>
  <c r="B1659" i="2"/>
  <c r="F1190" i="2"/>
  <c r="B1175" i="2"/>
  <c r="F1338" i="2"/>
  <c r="F1483" i="2"/>
  <c r="F1261" i="2"/>
  <c r="B1137" i="2"/>
  <c r="F1243" i="2"/>
  <c r="F1273" i="2"/>
  <c r="B1303" i="2"/>
  <c r="B1671" i="2"/>
  <c r="B1193" i="2"/>
  <c r="F1324" i="2"/>
  <c r="F1326" i="2"/>
  <c r="B1434" i="2"/>
  <c r="B1647" i="2"/>
  <c r="F1171" i="2"/>
  <c r="F1491" i="2"/>
  <c r="B1290" i="2"/>
  <c r="B1191" i="2"/>
  <c r="B1161" i="2"/>
  <c r="F1268" i="2"/>
  <c r="F1290" i="2"/>
  <c r="B1445" i="2"/>
  <c r="B1323" i="2"/>
  <c r="B1383" i="2"/>
  <c r="B1228" i="2"/>
  <c r="B1268" i="2"/>
  <c r="F1278" i="2"/>
  <c r="F1229" i="2"/>
  <c r="F1460" i="2"/>
  <c r="F1461" i="2"/>
  <c r="B1400" i="2"/>
  <c r="B1554" i="2"/>
  <c r="B1263" i="2"/>
  <c r="B1150" i="2"/>
  <c r="B1180" i="2"/>
  <c r="F1328" i="2"/>
  <c r="F1308" i="2"/>
  <c r="F1185" i="2"/>
  <c r="B1152" i="2"/>
  <c r="F1424" i="2"/>
  <c r="F1233" i="2"/>
  <c r="F1471" i="2"/>
  <c r="F1347" i="2"/>
  <c r="B1511" i="2"/>
  <c r="B1340" i="2"/>
  <c r="B1140" i="2"/>
  <c r="B1529" i="2"/>
  <c r="F1151" i="2"/>
  <c r="F1661" i="2"/>
  <c r="F1265" i="2"/>
  <c r="F1137" i="2"/>
  <c r="F1148" i="2"/>
  <c r="F1195" i="2"/>
  <c r="F1183" i="2"/>
  <c r="F1653" i="2"/>
  <c r="F1232" i="2"/>
  <c r="F1439" i="2"/>
  <c r="F1350" i="2"/>
  <c r="B1320" i="2"/>
  <c r="F1586" i="2"/>
  <c r="B1375" i="2"/>
  <c r="F1286" i="2"/>
  <c r="B1205" i="2"/>
  <c r="B1286" i="2"/>
  <c r="F1177" i="2"/>
  <c r="B1556" i="2"/>
  <c r="B1207" i="2"/>
  <c r="F1159" i="2"/>
  <c r="B1433" i="2"/>
  <c r="B1427" i="2"/>
  <c r="B1181" i="2"/>
  <c r="B1171" i="2"/>
  <c r="F1597" i="2"/>
  <c r="B1355" i="2"/>
  <c r="B1309" i="2"/>
  <c r="B1432" i="2"/>
  <c r="F1410" i="2"/>
  <c r="F1311" i="2"/>
  <c r="B1587" i="2"/>
  <c r="F1161" i="2"/>
  <c r="F1182" i="2"/>
  <c r="F1271" i="2"/>
  <c r="F1519" i="2"/>
  <c r="B1225" i="2"/>
  <c r="B1590" i="2"/>
  <c r="B1278" i="2"/>
  <c r="F1486" i="2"/>
  <c r="F1419" i="2"/>
  <c r="F1664" i="2"/>
  <c r="B1483" i="2"/>
  <c r="F1384" i="2"/>
  <c r="F1252" i="2"/>
  <c r="B1223" i="2"/>
  <c r="F1242" i="2"/>
  <c r="B1513" i="2"/>
  <c r="B1402" i="2"/>
  <c r="B1192" i="2"/>
  <c r="B1159" i="2"/>
  <c r="B1329" i="2"/>
  <c r="B1588" i="2"/>
  <c r="B1648" i="2"/>
  <c r="B1261" i="2"/>
  <c r="B1637" i="2"/>
  <c r="B1487" i="2"/>
  <c r="B1219" i="2"/>
  <c r="B1443" i="2"/>
  <c r="F1437" i="2"/>
  <c r="F1180" i="2"/>
  <c r="F1141" i="2"/>
  <c r="F1257" i="2"/>
  <c r="B1203" i="2"/>
  <c r="F1629" i="2"/>
  <c r="F1289" i="2"/>
  <c r="B1416" i="2"/>
  <c r="F1342" i="2"/>
  <c r="B1540" i="2"/>
  <c r="B1676" i="2"/>
  <c r="B1188" i="2"/>
  <c r="F1369" i="2"/>
  <c r="B1345" i="2"/>
  <c r="F1279" i="2"/>
  <c r="B1186" i="2"/>
  <c r="F1428" i="2"/>
  <c r="B1230" i="2"/>
  <c r="F1150" i="2"/>
  <c r="B1158" i="2"/>
  <c r="F1270" i="2"/>
  <c r="B1240" i="2"/>
  <c r="F1389" i="2"/>
  <c r="F1386" i="2"/>
  <c r="B1377" i="2"/>
  <c r="B1141" i="2"/>
  <c r="F1266" i="2"/>
  <c r="B1561" i="2"/>
  <c r="B1537" i="2"/>
  <c r="B1481" i="2"/>
  <c r="F1459" i="2"/>
  <c r="B1182" i="2"/>
  <c r="F1404" i="2"/>
  <c r="B1344" i="2"/>
  <c r="F1240" i="2"/>
  <c r="F1184" i="2"/>
  <c r="B1646" i="2"/>
  <c r="F1390" i="2"/>
  <c r="B1573" i="2"/>
  <c r="F1310" i="2"/>
  <c r="F1187" i="2"/>
  <c r="B1155" i="2"/>
  <c r="F1670" i="2"/>
  <c r="F1165" i="2"/>
  <c r="F1160" i="2"/>
  <c r="F1493" i="2"/>
  <c r="B1285" i="2"/>
  <c r="B1522" i="2"/>
  <c r="B1663" i="2"/>
  <c r="B1369" i="2"/>
  <c r="B1195" i="2"/>
  <c r="B1154" i="2"/>
  <c r="B1149" i="2"/>
  <c r="F1408" i="2"/>
  <c r="B1440" i="2"/>
  <c r="B1438" i="2"/>
  <c r="F1414" i="2"/>
  <c r="B1527" i="2"/>
  <c r="B1606" i="2"/>
  <c r="B1238" i="2"/>
  <c r="F1484" i="2"/>
  <c r="F1155" i="2"/>
  <c r="B1635" i="2"/>
  <c r="B1494" i="2"/>
  <c r="F1638" i="2"/>
  <c r="F1162" i="2"/>
  <c r="F1387" i="2"/>
  <c r="B1305" i="2"/>
  <c r="F1344" i="2"/>
  <c r="F1488" i="2"/>
  <c r="F1447" i="2"/>
  <c r="B1655" i="2"/>
  <c r="F1285" i="2"/>
  <c r="B1307" i="2"/>
  <c r="B1579" i="2"/>
  <c r="F1659" i="2"/>
  <c r="F1356" i="2"/>
  <c r="F1222" i="2"/>
  <c r="F1264" i="2"/>
  <c r="F1154" i="2"/>
  <c r="F1219" i="2"/>
  <c r="B1636" i="2"/>
  <c r="B1198" i="2"/>
  <c r="B1241" i="2"/>
  <c r="B1184" i="2"/>
  <c r="B1371" i="2"/>
  <c r="B1519" i="2"/>
  <c r="F1188" i="2"/>
  <c r="F1291" i="2" l="1"/>
  <c r="F1448" i="2"/>
  <c r="F1209" i="2"/>
  <c r="F1616" i="2"/>
  <c r="F1542" i="2"/>
  <c r="F1761" i="2"/>
  <c r="F1684" i="2"/>
  <c r="J668" i="2"/>
  <c r="I668" i="2"/>
  <c r="H668" i="2"/>
  <c r="C662" i="2"/>
  <c r="C660" i="2"/>
  <c r="J655" i="2"/>
  <c r="I655" i="2"/>
  <c r="H655" i="2"/>
  <c r="C649" i="2"/>
  <c r="C647" i="2"/>
  <c r="J642" i="2"/>
  <c r="I642" i="2"/>
  <c r="H642" i="2"/>
  <c r="C636" i="2"/>
  <c r="C634" i="2"/>
  <c r="J629" i="2" l="1"/>
  <c r="I629" i="2"/>
  <c r="H629" i="2"/>
  <c r="C623" i="2"/>
  <c r="C621" i="2"/>
  <c r="J616" i="2"/>
  <c r="I616" i="2"/>
  <c r="H616" i="2"/>
  <c r="C611" i="2"/>
  <c r="C609" i="2"/>
  <c r="J604" i="2"/>
  <c r="I604" i="2"/>
  <c r="H604" i="2"/>
  <c r="C599" i="2"/>
  <c r="C597" i="2"/>
  <c r="J592" i="2"/>
  <c r="I592" i="2"/>
  <c r="H592" i="2"/>
  <c r="C587" i="2"/>
  <c r="C585" i="2"/>
  <c r="J580" i="2" l="1"/>
  <c r="I580" i="2"/>
  <c r="H580" i="2"/>
  <c r="C575" i="2"/>
  <c r="C573" i="2"/>
  <c r="J568" i="2"/>
  <c r="I568" i="2"/>
  <c r="H568" i="2"/>
  <c r="C546" i="2"/>
  <c r="C544" i="2"/>
  <c r="J539" i="2"/>
  <c r="I539" i="2"/>
  <c r="H539" i="2"/>
  <c r="C519" i="2"/>
  <c r="C517" i="2"/>
  <c r="J512" i="2"/>
  <c r="I512" i="2"/>
  <c r="H512" i="2"/>
  <c r="C495" i="2"/>
  <c r="C493" i="2"/>
  <c r="J488" i="2"/>
  <c r="I488" i="2"/>
  <c r="H488" i="2"/>
  <c r="C483" i="2"/>
  <c r="C481" i="2"/>
  <c r="J476" i="2" l="1"/>
  <c r="I476" i="2"/>
  <c r="H476" i="2"/>
  <c r="C470" i="2"/>
  <c r="C468" i="2"/>
  <c r="J463" i="2"/>
  <c r="I463" i="2"/>
  <c r="H463" i="2"/>
  <c r="C457" i="2"/>
  <c r="C455" i="2"/>
  <c r="J450" i="2"/>
  <c r="I450" i="2"/>
  <c r="H450" i="2"/>
  <c r="C444" i="2"/>
  <c r="C442" i="2"/>
  <c r="J437" i="2"/>
  <c r="I437" i="2"/>
  <c r="H437" i="2"/>
  <c r="C431" i="2"/>
  <c r="C429" i="2"/>
  <c r="B1075" i="2"/>
  <c r="F844" i="2"/>
  <c r="F961" i="2"/>
  <c r="F1116" i="2"/>
  <c r="B1115" i="2"/>
  <c r="B1091" i="2"/>
  <c r="F1001" i="2"/>
  <c r="F977" i="2"/>
  <c r="B825" i="2"/>
  <c r="F737" i="2"/>
  <c r="F1020" i="2"/>
  <c r="F972" i="2"/>
  <c r="F1069" i="2"/>
  <c r="F1042" i="2"/>
  <c r="B1026" i="2"/>
  <c r="F841" i="2"/>
  <c r="B764" i="2"/>
  <c r="F1016" i="2"/>
  <c r="B1107" i="2"/>
  <c r="B1023" i="2"/>
  <c r="F1011" i="2"/>
  <c r="F1015" i="2"/>
  <c r="F998" i="2"/>
  <c r="B1024" i="2"/>
  <c r="B740" i="2"/>
  <c r="B987" i="2"/>
  <c r="F690" i="2"/>
  <c r="F1090" i="2"/>
  <c r="F1071" i="2"/>
  <c r="F1079" i="2"/>
  <c r="F1012" i="2"/>
  <c r="B1093" i="2"/>
  <c r="B849" i="2"/>
  <c r="B1069" i="2"/>
  <c r="F1096" i="2"/>
  <c r="B772" i="2"/>
  <c r="F1019" i="2"/>
  <c r="F1032" i="2"/>
  <c r="F1014" i="2"/>
  <c r="F1121" i="2"/>
  <c r="F1059" i="2"/>
  <c r="B1068" i="2"/>
  <c r="B962" i="2"/>
  <c r="F966" i="2"/>
  <c r="B717" i="2"/>
  <c r="F952" i="2"/>
  <c r="B785" i="2"/>
  <c r="B1010" i="2"/>
  <c r="F767" i="2"/>
  <c r="B1118" i="2"/>
  <c r="F784" i="2"/>
  <c r="F743" i="2"/>
  <c r="B679" i="2"/>
  <c r="B1042" i="2"/>
  <c r="B691" i="2"/>
  <c r="F979" i="2"/>
  <c r="B744" i="2"/>
  <c r="B718" i="2"/>
  <c r="B770" i="2"/>
  <c r="B1122" i="2"/>
  <c r="B1054" i="2"/>
  <c r="B845" i="2"/>
  <c r="B1103" i="2"/>
  <c r="F778" i="2"/>
  <c r="B1114" i="2"/>
  <c r="F785" i="2"/>
  <c r="B951" i="2"/>
  <c r="F1095" i="2"/>
  <c r="B1001" i="2"/>
  <c r="F769" i="2"/>
  <c r="F1074" i="2"/>
  <c r="B843" i="2"/>
  <c r="B1041" i="2"/>
  <c r="F1062" i="2"/>
  <c r="F1075" i="2"/>
  <c r="B731" i="2"/>
  <c r="F1060" i="2"/>
  <c r="B1025" i="2"/>
  <c r="F1033" i="2"/>
  <c r="F1003" i="2"/>
  <c r="B1017" i="2"/>
  <c r="F982" i="2"/>
  <c r="F1041" i="2"/>
  <c r="B501" i="2"/>
  <c r="B984" i="2"/>
  <c r="F958" i="2"/>
  <c r="F1073" i="2"/>
  <c r="B1071" i="2"/>
  <c r="F840" i="2"/>
  <c r="B1117" i="2"/>
  <c r="F739" i="2"/>
  <c r="F1018" i="2"/>
  <c r="B738" i="2"/>
  <c r="B1016" i="2"/>
  <c r="F486" i="2"/>
  <c r="F1094" i="2"/>
  <c r="F560" i="2"/>
  <c r="F555" i="2"/>
  <c r="B819" i="2"/>
  <c r="B603" i="2"/>
  <c r="F716" i="2"/>
  <c r="F530" i="2"/>
  <c r="F626" i="2"/>
  <c r="F718" i="2"/>
  <c r="B434" i="2"/>
  <c r="B460" i="2"/>
  <c r="F460" i="2"/>
  <c r="F1123" i="2"/>
  <c r="F1034" i="2"/>
  <c r="B615" i="2"/>
  <c r="B523" i="2"/>
  <c r="B436" i="2"/>
  <c r="B1006" i="2"/>
  <c r="F1004" i="2"/>
  <c r="B1032" i="2"/>
  <c r="B1106" i="2"/>
  <c r="B1004" i="2"/>
  <c r="B994" i="2"/>
  <c r="F985" i="2"/>
  <c r="B1088" i="2"/>
  <c r="F804" i="2"/>
  <c r="B970" i="2"/>
  <c r="B558" i="2"/>
  <c r="F511" i="2"/>
  <c r="B639" i="2"/>
  <c r="F529" i="2"/>
  <c r="B783" i="2"/>
  <c r="F775" i="2"/>
  <c r="F781" i="2"/>
  <c r="B511" i="2"/>
  <c r="F554" i="2"/>
  <c r="B971" i="2"/>
  <c r="F436" i="2"/>
  <c r="F1029" i="2"/>
  <c r="F603" i="2"/>
  <c r="B499" i="2"/>
  <c r="B525" i="2"/>
  <c r="F475" i="2"/>
  <c r="F975" i="2"/>
  <c r="F951" i="2"/>
  <c r="B952" i="2"/>
  <c r="B972" i="2"/>
  <c r="F1064" i="2"/>
  <c r="F1065" i="2"/>
  <c r="B1019" i="2"/>
  <c r="B1077" i="2"/>
  <c r="B1096" i="2"/>
  <c r="B1036" i="2"/>
  <c r="B741" i="2"/>
  <c r="B531" i="2"/>
  <c r="B590" i="2"/>
  <c r="F499" i="2"/>
  <c r="F500" i="2"/>
  <c r="F1031" i="2"/>
  <c r="F678" i="2"/>
  <c r="F764" i="2"/>
  <c r="F502" i="2"/>
  <c r="B498" i="2"/>
  <c r="B507" i="2"/>
  <c r="B449" i="2"/>
  <c r="F989" i="2"/>
  <c r="F1005" i="2"/>
  <c r="B690" i="2"/>
  <c r="B774" i="2"/>
  <c r="B999" i="2"/>
  <c r="F1058" i="2"/>
  <c r="F1098" i="2"/>
  <c r="B823" i="2"/>
  <c r="B667" i="2"/>
  <c r="B510" i="2"/>
  <c r="B716" i="2"/>
  <c r="F691" i="2"/>
  <c r="F1117" i="2"/>
  <c r="F1072" i="2"/>
  <c r="F666" i="2"/>
  <c r="B955" i="2"/>
  <c r="F973" i="2"/>
  <c r="B1007" i="2"/>
  <c r="B1097" i="2"/>
  <c r="F590" i="2"/>
  <c r="F536" i="2"/>
  <c r="B578" i="2"/>
  <c r="F557" i="2"/>
  <c r="B508" i="2"/>
  <c r="F510" i="2"/>
  <c r="F819" i="2"/>
  <c r="B448" i="2"/>
  <c r="B804" i="2"/>
  <c r="F679" i="2"/>
  <c r="F474" i="2"/>
  <c r="B803" i="2"/>
  <c r="F824" i="2"/>
  <c r="F1104" i="2"/>
  <c r="F693" i="2"/>
  <c r="B1089" i="2"/>
  <c r="B827" i="2"/>
  <c r="B530" i="2"/>
  <c r="F531" i="2"/>
  <c r="B529" i="2"/>
  <c r="F505" i="2"/>
  <c r="B974" i="2"/>
  <c r="F641" i="2"/>
  <c r="F447" i="2"/>
  <c r="F1009" i="2"/>
  <c r="B961" i="2"/>
  <c r="B1018" i="2"/>
  <c r="B988" i="2"/>
  <c r="B739" i="2"/>
  <c r="F947" i="2"/>
  <c r="F526" i="2"/>
  <c r="F579" i="2"/>
  <c r="B509" i="2"/>
  <c r="F473" i="2"/>
  <c r="F845" i="2"/>
  <c r="B1012" i="2"/>
  <c r="F719" i="2"/>
  <c r="F986" i="2"/>
  <c r="B532" i="2"/>
  <c r="B502" i="2"/>
  <c r="B771" i="2"/>
  <c r="F1107" i="2"/>
  <c r="B1020" i="2"/>
  <c r="B1085" i="2"/>
  <c r="F773" i="2"/>
  <c r="F1027" i="2"/>
  <c r="B1027" i="2"/>
  <c r="B779" i="2"/>
  <c r="B1064" i="2"/>
  <c r="F770" i="2"/>
  <c r="B1058" i="2"/>
  <c r="F772" i="2"/>
  <c r="F803" i="2"/>
  <c r="B847" i="2"/>
  <c r="F736" i="2"/>
  <c r="B980" i="2"/>
  <c r="B993" i="2"/>
  <c r="B964" i="2"/>
  <c r="F1056" i="2"/>
  <c r="F957" i="2"/>
  <c r="B704" i="2"/>
  <c r="B761" i="2"/>
  <c r="B763" i="2"/>
  <c r="F777" i="2"/>
  <c r="F1082" i="2"/>
  <c r="F1110" i="2"/>
  <c r="B848" i="2"/>
  <c r="F969" i="2"/>
  <c r="F1068" i="2"/>
  <c r="B997" i="2"/>
  <c r="F842" i="2"/>
  <c r="F1089" i="2"/>
  <c r="F850" i="2"/>
  <c r="B640" i="2"/>
  <c r="F995" i="2"/>
  <c r="F508" i="2"/>
  <c r="F1106" i="2"/>
  <c r="F1017" i="2"/>
  <c r="F899" i="2"/>
  <c r="F1010" i="2"/>
  <c r="F1039" i="2"/>
  <c r="F993" i="2"/>
  <c r="B1092" i="2"/>
  <c r="F962" i="2"/>
  <c r="B737" i="2"/>
  <c r="F1030" i="2"/>
  <c r="F765" i="2"/>
  <c r="B985" i="2"/>
  <c r="F800" i="2"/>
  <c r="F999" i="2"/>
  <c r="F780" i="2"/>
  <c r="B841" i="2"/>
  <c r="F872" i="2"/>
  <c r="F1080" i="2"/>
  <c r="B1083" i="2"/>
  <c r="F949" i="2"/>
  <c r="F954" i="2"/>
  <c r="B1110" i="2"/>
  <c r="B768" i="2"/>
  <c r="F1036" i="2"/>
  <c r="B1059" i="2"/>
  <c r="B818" i="2"/>
  <c r="F1083" i="2"/>
  <c r="B1109" i="2"/>
  <c r="B733" i="2"/>
  <c r="B805" i="2"/>
  <c r="B799" i="2"/>
  <c r="F738" i="2"/>
  <c r="F1007" i="2"/>
  <c r="B778" i="2"/>
  <c r="F990" i="2"/>
  <c r="F987" i="2"/>
  <c r="B1008" i="2"/>
  <c r="F950" i="2"/>
  <c r="B1121" i="2"/>
  <c r="F705" i="2"/>
  <c r="B960" i="2"/>
  <c r="F628" i="2"/>
  <c r="B1086" i="2"/>
  <c r="F1057" i="2"/>
  <c r="B1111" i="2"/>
  <c r="B950" i="2"/>
  <c r="B954" i="2"/>
  <c r="F1097" i="2"/>
  <c r="B1087" i="2"/>
  <c r="B1000" i="2"/>
  <c r="F992" i="2"/>
  <c r="F1063" i="2"/>
  <c r="F1053" i="2"/>
  <c r="B1057" i="2"/>
  <c r="B1108" i="2"/>
  <c r="F1055" i="2"/>
  <c r="F1061" i="2"/>
  <c r="F997" i="2"/>
  <c r="B978" i="2"/>
  <c r="F948" i="2"/>
  <c r="B1119" i="2"/>
  <c r="B773" i="2"/>
  <c r="B899" i="2"/>
  <c r="F740" i="2"/>
  <c r="F964" i="2"/>
  <c r="B1102" i="2"/>
  <c r="F1008" i="2"/>
  <c r="B736" i="2"/>
  <c r="B769" i="2"/>
  <c r="B775" i="2"/>
  <c r="F797" i="2"/>
  <c r="F758" i="2"/>
  <c r="B756" i="2"/>
  <c r="F776" i="2"/>
  <c r="B767" i="2"/>
  <c r="F1002" i="2"/>
  <c r="F1077" i="2"/>
  <c r="B653" i="2"/>
  <c r="B840" i="2"/>
  <c r="F763" i="2"/>
  <c r="F820" i="2"/>
  <c r="B998" i="2"/>
  <c r="B1037" i="2"/>
  <c r="B967" i="2"/>
  <c r="B1090" i="2"/>
  <c r="F692" i="2"/>
  <c r="B781" i="2"/>
  <c r="F487" i="2"/>
  <c r="F640" i="2"/>
  <c r="F561" i="2"/>
  <c r="F448" i="2"/>
  <c r="B1065" i="2"/>
  <c r="F528" i="2"/>
  <c r="F976" i="2"/>
  <c r="B821" i="2"/>
  <c r="B757" i="2"/>
  <c r="F1112" i="2"/>
  <c r="F1078" i="2"/>
  <c r="F1100" i="2"/>
  <c r="B562" i="2"/>
  <c r="F652" i="2"/>
  <c r="B591" i="2"/>
  <c r="F653" i="2"/>
  <c r="F1013" i="2"/>
  <c r="F828" i="2"/>
  <c r="B559" i="2"/>
  <c r="F1040" i="2"/>
  <c r="F1091" i="2"/>
  <c r="F1086" i="2"/>
  <c r="F1111" i="2"/>
  <c r="F1038" i="2"/>
  <c r="F535" i="2"/>
  <c r="F760" i="2"/>
  <c r="B665" i="2"/>
  <c r="F639" i="2"/>
  <c r="F733" i="2"/>
  <c r="F799" i="2"/>
  <c r="B475" i="2"/>
  <c r="F782" i="2"/>
  <c r="F731" i="2"/>
  <c r="F978" i="2"/>
  <c r="F825" i="2"/>
  <c r="B522" i="2"/>
  <c r="F1054" i="2"/>
  <c r="F849" i="2"/>
  <c r="B1035" i="2"/>
  <c r="B730" i="2"/>
  <c r="B1002" i="2"/>
  <c r="B1061" i="2"/>
  <c r="B1072" i="2"/>
  <c r="F980" i="2"/>
  <c r="B1011" i="2"/>
  <c r="F755" i="2"/>
  <c r="F1120" i="2"/>
  <c r="F779" i="2"/>
  <c r="B986" i="2"/>
  <c r="F822" i="2"/>
  <c r="F821" i="2"/>
  <c r="F1006" i="2"/>
  <c r="F1023" i="2"/>
  <c r="F1000" i="2"/>
  <c r="F817" i="2"/>
  <c r="F734" i="2"/>
  <c r="B1028" i="2"/>
  <c r="B1094" i="2"/>
  <c r="B806" i="2"/>
  <c r="F826" i="2"/>
  <c r="B953" i="2"/>
  <c r="B850" i="2"/>
  <c r="B1033" i="2"/>
  <c r="B1120" i="2"/>
  <c r="B924" i="2"/>
  <c r="F1087" i="2"/>
  <c r="F1122" i="2"/>
  <c r="B666" i="2"/>
  <c r="B1112" i="2"/>
  <c r="F1028" i="2"/>
  <c r="B628" i="2"/>
  <c r="B1034" i="2"/>
  <c r="B1038" i="2"/>
  <c r="B989" i="2"/>
  <c r="B824" i="2"/>
  <c r="B1003" i="2"/>
  <c r="F1108" i="2"/>
  <c r="F984" i="2"/>
  <c r="B1030" i="2"/>
  <c r="B1021" i="2"/>
  <c r="B1029" i="2"/>
  <c r="F756" i="2"/>
  <c r="B801" i="2"/>
  <c r="F742" i="2"/>
  <c r="F1103" i="2"/>
  <c r="F1035" i="2"/>
  <c r="B797" i="2"/>
  <c r="F1067" i="2"/>
  <c r="B949" i="2"/>
  <c r="B977" i="2"/>
  <c r="B846" i="2"/>
  <c r="B872" i="2"/>
  <c r="F991" i="2"/>
  <c r="B947" i="2"/>
  <c r="F1105" i="2"/>
  <c r="B777" i="2"/>
  <c r="F783" i="2"/>
  <c r="B844" i="2"/>
  <c r="F827" i="2"/>
  <c r="B969" i="2"/>
  <c r="B1101" i="2"/>
  <c r="B1067" i="2"/>
  <c r="F846" i="2"/>
  <c r="F1024" i="2"/>
  <c r="F970" i="2"/>
  <c r="B1022" i="2"/>
  <c r="F1081" i="2"/>
  <c r="F1118" i="2"/>
  <c r="F1084" i="2"/>
  <c r="B1014" i="2"/>
  <c r="B963" i="2"/>
  <c r="F732" i="2"/>
  <c r="F704" i="2"/>
  <c r="F802" i="2"/>
  <c r="F1070" i="2"/>
  <c r="B990" i="2"/>
  <c r="B652" i="2"/>
  <c r="F1021" i="2"/>
  <c r="B762" i="2"/>
  <c r="B784" i="2"/>
  <c r="B537" i="2"/>
  <c r="F766" i="2"/>
  <c r="F558" i="2"/>
  <c r="B461" i="2"/>
  <c r="B473" i="2"/>
  <c r="F614" i="2"/>
  <c r="B782" i="2"/>
  <c r="B1060" i="2"/>
  <c r="B758" i="2"/>
  <c r="F801" i="2"/>
  <c r="B983" i="2"/>
  <c r="B1056" i="2"/>
  <c r="F615" i="2"/>
  <c r="F654" i="2"/>
  <c r="F534" i="2"/>
  <c r="B1104" i="2"/>
  <c r="B500" i="2"/>
  <c r="B447" i="2"/>
  <c r="B561" i="2"/>
  <c r="F627" i="2"/>
  <c r="B959" i="2"/>
  <c r="B965" i="2"/>
  <c r="B1100" i="2"/>
  <c r="B1084" i="2"/>
  <c r="F771" i="2"/>
  <c r="F1025" i="2"/>
  <c r="F591" i="2"/>
  <c r="F522" i="2"/>
  <c r="B554" i="2"/>
  <c r="B505" i="2"/>
  <c r="B553" i="2"/>
  <c r="F1102" i="2"/>
  <c r="B802" i="2"/>
  <c r="B732" i="2"/>
  <c r="B1005" i="2"/>
  <c r="F504" i="2"/>
  <c r="F550" i="2"/>
  <c r="B654" i="2"/>
  <c r="F509" i="2"/>
  <c r="F848" i="2"/>
  <c r="F1113" i="2"/>
  <c r="F806" i="2"/>
  <c r="B486" i="2"/>
  <c r="F1092" i="2"/>
  <c r="B780" i="2"/>
  <c r="B956" i="2"/>
  <c r="B796" i="2"/>
  <c r="F965" i="2"/>
  <c r="B743" i="2"/>
  <c r="B1070" i="2"/>
  <c r="B692" i="2"/>
  <c r="B992" i="2"/>
  <c r="B760" i="2"/>
  <c r="F818" i="2"/>
  <c r="F1088" i="2"/>
  <c r="B966" i="2"/>
  <c r="B1105" i="2"/>
  <c r="F1115" i="2"/>
  <c r="F1026" i="2"/>
  <c r="B1080" i="2"/>
  <c r="F1076" i="2"/>
  <c r="F829" i="2"/>
  <c r="B693" i="2"/>
  <c r="B1015" i="2"/>
  <c r="B995" i="2"/>
  <c r="B817" i="2"/>
  <c r="B734" i="2"/>
  <c r="B1053" i="2"/>
  <c r="F843" i="2"/>
  <c r="F556" i="2"/>
  <c r="F527" i="2"/>
  <c r="B579" i="2"/>
  <c r="B506" i="2"/>
  <c r="F462" i="2"/>
  <c r="B826" i="2"/>
  <c r="F538" i="2"/>
  <c r="B538" i="2"/>
  <c r="F762" i="2"/>
  <c r="F983" i="2"/>
  <c r="B1082" i="2"/>
  <c r="F924" i="2"/>
  <c r="F1085" i="2"/>
  <c r="B626" i="2"/>
  <c r="F523" i="2"/>
  <c r="B528" i="2"/>
  <c r="F602" i="2"/>
  <c r="F553" i="2"/>
  <c r="B1039" i="2"/>
  <c r="F525" i="2"/>
  <c r="B602" i="2"/>
  <c r="B1040" i="2"/>
  <c r="B1063" i="2"/>
  <c r="B1073" i="2"/>
  <c r="F744" i="2"/>
  <c r="F847" i="2"/>
  <c r="B822" i="2"/>
  <c r="B503" i="2"/>
  <c r="F498" i="2"/>
  <c r="F665" i="2"/>
  <c r="B627" i="2"/>
  <c r="B462" i="2"/>
  <c r="F1114" i="2"/>
  <c r="F761" i="2"/>
  <c r="B975" i="2"/>
  <c r="B1116" i="2"/>
  <c r="F559" i="2"/>
  <c r="B526" i="2"/>
  <c r="F461" i="2"/>
  <c r="F805" i="2"/>
  <c r="B1076" i="2"/>
  <c r="B474" i="2"/>
  <c r="F971" i="2"/>
  <c r="B982" i="2"/>
  <c r="B742" i="2"/>
  <c r="B1099" i="2"/>
  <c r="B800" i="2"/>
  <c r="B976" i="2"/>
  <c r="B1081" i="2"/>
  <c r="B957" i="2"/>
  <c r="B755" i="2"/>
  <c r="F994" i="2"/>
  <c r="F524" i="2"/>
  <c r="B1098" i="2"/>
  <c r="F506" i="2"/>
  <c r="F537" i="2"/>
  <c r="F507" i="2"/>
  <c r="F974" i="2"/>
  <c r="F730" i="2"/>
  <c r="F1099" i="2"/>
  <c r="F1022" i="2"/>
  <c r="F503" i="2"/>
  <c r="B560" i="2"/>
  <c r="B973" i="2"/>
  <c r="F968" i="2"/>
  <c r="F796" i="2"/>
  <c r="F501" i="2"/>
  <c r="B435" i="2"/>
  <c r="B1066" i="2"/>
  <c r="F823" i="2"/>
  <c r="F1066" i="2"/>
  <c r="B759" i="2"/>
  <c r="F757" i="2"/>
  <c r="B776" i="2"/>
  <c r="F1101" i="2"/>
  <c r="F953" i="2"/>
  <c r="B735" i="2"/>
  <c r="F1109" i="2"/>
  <c r="B766" i="2"/>
  <c r="B996" i="2"/>
  <c r="B968" i="2"/>
  <c r="F1037" i="2"/>
  <c r="B991" i="2"/>
  <c r="B1055" i="2"/>
  <c r="B1009" i="2"/>
  <c r="F956" i="2"/>
  <c r="F741" i="2"/>
  <c r="F798" i="2"/>
  <c r="F963" i="2"/>
  <c r="B981" i="2"/>
  <c r="B1095" i="2"/>
  <c r="B820" i="2"/>
  <c r="B557" i="2"/>
  <c r="B534" i="2"/>
  <c r="F735" i="2"/>
  <c r="B549" i="2"/>
  <c r="B535" i="2"/>
  <c r="F435" i="2"/>
  <c r="F759" i="2"/>
  <c r="B551" i="2"/>
  <c r="B527" i="2"/>
  <c r="B979" i="2"/>
  <c r="B719" i="2"/>
  <c r="B765" i="2"/>
  <c r="B1074" i="2"/>
  <c r="B678" i="2"/>
  <c r="B536" i="2"/>
  <c r="F551" i="2"/>
  <c r="F552" i="2"/>
  <c r="F774" i="2"/>
  <c r="B487" i="2"/>
  <c r="B1078" i="2"/>
  <c r="B550" i="2"/>
  <c r="B614" i="2"/>
  <c r="B1123" i="2"/>
  <c r="F988" i="2"/>
  <c r="F996" i="2"/>
  <c r="F960" i="2"/>
  <c r="B1079" i="2"/>
  <c r="B555" i="2"/>
  <c r="B552" i="2"/>
  <c r="F533" i="2"/>
  <c r="B641" i="2"/>
  <c r="F562" i="2"/>
  <c r="B842" i="2"/>
  <c r="F667" i="2"/>
  <c r="F549" i="2"/>
  <c r="B948" i="2"/>
  <c r="F1119" i="2"/>
  <c r="F1093" i="2"/>
  <c r="F717" i="2"/>
  <c r="B1113" i="2"/>
  <c r="F955" i="2"/>
  <c r="B1013" i="2"/>
  <c r="F768" i="2"/>
  <c r="B958" i="2"/>
  <c r="B829" i="2"/>
  <c r="F967" i="2"/>
  <c r="B504" i="2"/>
  <c r="F532" i="2"/>
  <c r="B524" i="2"/>
  <c r="B556" i="2"/>
  <c r="F981" i="2"/>
  <c r="F959" i="2"/>
  <c r="B828" i="2"/>
  <c r="B533" i="2"/>
  <c r="F434" i="2"/>
  <c r="F449" i="2"/>
  <c r="B1031" i="2"/>
  <c r="F578" i="2"/>
  <c r="B798" i="2"/>
  <c r="B1062" i="2"/>
  <c r="B705" i="2"/>
  <c r="F629" i="2" l="1"/>
  <c r="F604" i="2"/>
  <c r="F668" i="2"/>
  <c r="F720" i="2"/>
  <c r="F642" i="2"/>
  <c r="F680" i="2"/>
  <c r="F512" i="2"/>
  <c r="F655" i="2"/>
  <c r="F568" i="2"/>
  <c r="F539" i="2"/>
  <c r="F580" i="2"/>
  <c r="F1043" i="2"/>
  <c r="F592" i="2"/>
  <c r="F616" i="2"/>
  <c r="F488" i="2"/>
  <c r="F807" i="2"/>
  <c r="F937" i="2"/>
  <c r="F694" i="2"/>
  <c r="F786" i="2"/>
  <c r="F862" i="2"/>
  <c r="F889" i="2"/>
  <c r="F706" i="2"/>
  <c r="F830" i="2"/>
  <c r="F914" i="2"/>
  <c r="F1124" i="2"/>
  <c r="F745" i="2"/>
  <c r="F476" i="2"/>
  <c r="F463" i="2"/>
  <c r="F450" i="2"/>
  <c r="F437" i="2"/>
  <c r="J424" i="2" l="1"/>
  <c r="I424" i="2"/>
  <c r="H424" i="2"/>
  <c r="C416" i="2"/>
  <c r="C414" i="2"/>
  <c r="J409" i="2"/>
  <c r="I409" i="2"/>
  <c r="H409" i="2"/>
  <c r="C403" i="2"/>
  <c r="C401" i="2"/>
  <c r="J396" i="2"/>
  <c r="I396" i="2"/>
  <c r="H396" i="2"/>
  <c r="C387" i="2"/>
  <c r="C385" i="2"/>
  <c r="B420" i="2"/>
  <c r="F419" i="2"/>
  <c r="F408" i="2"/>
  <c r="F390" i="2"/>
  <c r="B407" i="2"/>
  <c r="B423" i="2"/>
  <c r="B393" i="2"/>
  <c r="B394" i="2"/>
  <c r="F395" i="2"/>
  <c r="F394" i="2"/>
  <c r="B379" i="2"/>
  <c r="F391" i="2"/>
  <c r="B390" i="2"/>
  <c r="B392" i="2"/>
  <c r="F407" i="2"/>
  <c r="F379" i="2"/>
  <c r="F421" i="2"/>
  <c r="F406" i="2"/>
  <c r="B408" i="2"/>
  <c r="B422" i="2"/>
  <c r="F423" i="2"/>
  <c r="F392" i="2"/>
  <c r="B419" i="2"/>
  <c r="F420" i="2"/>
  <c r="B391" i="2"/>
  <c r="F393" i="2"/>
  <c r="F422" i="2"/>
  <c r="B395" i="2"/>
  <c r="B421" i="2"/>
  <c r="B406" i="2"/>
  <c r="F424" i="2" l="1"/>
  <c r="F409" i="2"/>
  <c r="F396" i="2"/>
  <c r="J380" i="2" l="1"/>
  <c r="I380" i="2"/>
  <c r="H380" i="2"/>
  <c r="C375" i="2"/>
  <c r="C373" i="2"/>
  <c r="J368" i="2"/>
  <c r="I368" i="2"/>
  <c r="H368" i="2"/>
  <c r="C358" i="2"/>
  <c r="C356" i="2"/>
  <c r="J351" i="2"/>
  <c r="I351" i="2"/>
  <c r="H351" i="2"/>
  <c r="C341" i="2"/>
  <c r="C339" i="2"/>
  <c r="J334" i="2"/>
  <c r="I334" i="2"/>
  <c r="H334" i="2"/>
  <c r="C324" i="2"/>
  <c r="C322" i="2"/>
  <c r="F362" i="2"/>
  <c r="F346" i="2"/>
  <c r="B316" i="2"/>
  <c r="B331" i="2"/>
  <c r="F348" i="2"/>
  <c r="B362" i="2"/>
  <c r="F328" i="2"/>
  <c r="B330" i="2"/>
  <c r="F366" i="2"/>
  <c r="F311" i="2"/>
  <c r="B311" i="2"/>
  <c r="F364" i="2"/>
  <c r="B365" i="2"/>
  <c r="B361" i="2"/>
  <c r="F314" i="2"/>
  <c r="F333" i="2"/>
  <c r="F332" i="2"/>
  <c r="F315" i="2"/>
  <c r="B315" i="2"/>
  <c r="F367" i="2"/>
  <c r="F313" i="2"/>
  <c r="B346" i="2"/>
  <c r="B314" i="2"/>
  <c r="B367" i="2"/>
  <c r="F327" i="2"/>
  <c r="B329" i="2"/>
  <c r="F329" i="2"/>
  <c r="F365" i="2"/>
  <c r="F350" i="2"/>
  <c r="B349" i="2"/>
  <c r="F330" i="2"/>
  <c r="F363" i="2"/>
  <c r="F347" i="2"/>
  <c r="F316" i="2"/>
  <c r="B366" i="2"/>
  <c r="F361" i="2"/>
  <c r="B344" i="2"/>
  <c r="B312" i="2"/>
  <c r="F378" i="2"/>
  <c r="F331" i="2"/>
  <c r="B328" i="2"/>
  <c r="B350" i="2"/>
  <c r="B327" i="2"/>
  <c r="B364" i="2"/>
  <c r="B332" i="2"/>
  <c r="B333" i="2"/>
  <c r="F349" i="2"/>
  <c r="F312" i="2"/>
  <c r="B348" i="2"/>
  <c r="B345" i="2"/>
  <c r="B347" i="2"/>
  <c r="B363" i="2"/>
  <c r="F344" i="2"/>
  <c r="B378" i="2"/>
  <c r="F345" i="2"/>
  <c r="B313" i="2"/>
  <c r="F380" i="2" l="1"/>
  <c r="F368" i="2"/>
  <c r="F351" i="2"/>
  <c r="F334" i="2"/>
  <c r="J317" i="2" l="1"/>
  <c r="I317" i="2"/>
  <c r="H317" i="2"/>
  <c r="C307" i="2"/>
  <c r="C305" i="2"/>
  <c r="J300" i="2"/>
  <c r="I300" i="2"/>
  <c r="H300" i="2"/>
  <c r="C286" i="2"/>
  <c r="C284" i="2"/>
  <c r="J279" i="2"/>
  <c r="I279" i="2"/>
  <c r="H279" i="2"/>
  <c r="C270" i="2"/>
  <c r="C268" i="2"/>
  <c r="J263" i="2"/>
  <c r="I263" i="2"/>
  <c r="H263" i="2"/>
  <c r="C254" i="2"/>
  <c r="C252" i="2"/>
  <c r="B299" i="2"/>
  <c r="F274" i="2"/>
  <c r="F277" i="2"/>
  <c r="B276" i="2"/>
  <c r="F278" i="2"/>
  <c r="F259" i="2"/>
  <c r="B275" i="2"/>
  <c r="B260" i="2"/>
  <c r="F295" i="2"/>
  <c r="B297" i="2"/>
  <c r="B261" i="2"/>
  <c r="F291" i="2"/>
  <c r="B277" i="2"/>
  <c r="F275" i="2"/>
  <c r="F289" i="2"/>
  <c r="B259" i="2"/>
  <c r="B257" i="2"/>
  <c r="B278" i="2"/>
  <c r="F273" i="2"/>
  <c r="B291" i="2"/>
  <c r="F262" i="2"/>
  <c r="F297" i="2"/>
  <c r="B294" i="2"/>
  <c r="F294" i="2"/>
  <c r="F260" i="2"/>
  <c r="F293" i="2"/>
  <c r="B295" i="2"/>
  <c r="B298" i="2"/>
  <c r="B273" i="2"/>
  <c r="F257" i="2"/>
  <c r="B289" i="2"/>
  <c r="B296" i="2"/>
  <c r="B293" i="2"/>
  <c r="F298" i="2"/>
  <c r="F299" i="2"/>
  <c r="B274" i="2"/>
  <c r="F296" i="2"/>
  <c r="B258" i="2"/>
  <c r="F310" i="2"/>
  <c r="F276" i="2"/>
  <c r="B290" i="2"/>
  <c r="F290" i="2"/>
  <c r="B292" i="2"/>
  <c r="F258" i="2"/>
  <c r="B310" i="2"/>
  <c r="B262" i="2"/>
  <c r="F292" i="2"/>
  <c r="F261" i="2"/>
  <c r="F317" i="2" l="1"/>
  <c r="F300" i="2"/>
  <c r="F279" i="2"/>
  <c r="F263" i="2"/>
  <c r="B241" i="2"/>
  <c r="B245" i="2"/>
  <c r="F245" i="2"/>
  <c r="B243" i="2"/>
  <c r="F242" i="2"/>
  <c r="F244" i="2"/>
  <c r="B240" i="2"/>
  <c r="B244" i="2"/>
  <c r="F239" i="2"/>
  <c r="B239" i="2"/>
  <c r="B246" i="2"/>
  <c r="F238" i="2"/>
  <c r="B238" i="2"/>
  <c r="F243" i="2"/>
  <c r="B242" i="2"/>
  <c r="F241" i="2"/>
  <c r="F246" i="2"/>
  <c r="F240" i="2"/>
  <c r="J247" i="2" l="1"/>
  <c r="I247" i="2"/>
  <c r="H247" i="2"/>
  <c r="C234" i="2"/>
  <c r="C232" i="2"/>
  <c r="J227" i="2"/>
  <c r="I227" i="2"/>
  <c r="H227" i="2"/>
  <c r="C222" i="2"/>
  <c r="C220" i="2"/>
  <c r="J215" i="2"/>
  <c r="I215" i="2"/>
  <c r="H215" i="2"/>
  <c r="C210" i="2"/>
  <c r="C208" i="2"/>
  <c r="J203" i="2"/>
  <c r="I203" i="2"/>
  <c r="H203" i="2"/>
  <c r="C196" i="2"/>
  <c r="C194" i="2"/>
  <c r="F237" i="2"/>
  <c r="F201" i="2"/>
  <c r="B225" i="2"/>
  <c r="B237" i="2"/>
  <c r="F225" i="2"/>
  <c r="F213" i="2"/>
  <c r="F214" i="2"/>
  <c r="B200" i="2"/>
  <c r="F188" i="2"/>
  <c r="F226" i="2"/>
  <c r="B188" i="2"/>
  <c r="B199" i="2"/>
  <c r="B201" i="2"/>
  <c r="F202" i="2"/>
  <c r="B202" i="2"/>
  <c r="B213" i="2"/>
  <c r="F187" i="2"/>
  <c r="B214" i="2"/>
  <c r="F199" i="2"/>
  <c r="F200" i="2"/>
  <c r="B187" i="2"/>
  <c r="B226" i="2"/>
  <c r="F247" i="2" l="1"/>
  <c r="F227" i="2"/>
  <c r="F215" i="2"/>
  <c r="F203" i="2"/>
  <c r="J189" i="2" l="1"/>
  <c r="I189" i="2"/>
  <c r="H189" i="2"/>
  <c r="C184" i="2"/>
  <c r="C182" i="2"/>
  <c r="J177" i="2"/>
  <c r="I177" i="2"/>
  <c r="H177" i="2"/>
  <c r="C164" i="2"/>
  <c r="C162" i="2"/>
  <c r="J157" i="2"/>
  <c r="I157" i="2"/>
  <c r="H157" i="2"/>
  <c r="C145" i="2"/>
  <c r="C143" i="2"/>
  <c r="J138" i="2"/>
  <c r="I138" i="2"/>
  <c r="H138" i="2"/>
  <c r="C127" i="2"/>
  <c r="C125" i="2"/>
  <c r="J120" i="2"/>
  <c r="I120" i="2"/>
  <c r="H120" i="2"/>
  <c r="C109" i="2"/>
  <c r="C107" i="2"/>
  <c r="J102" i="2"/>
  <c r="I102" i="2"/>
  <c r="H102" i="2"/>
  <c r="C96" i="2"/>
  <c r="C94" i="2"/>
  <c r="J89" i="2"/>
  <c r="I89" i="2"/>
  <c r="H89" i="2"/>
  <c r="C72" i="2"/>
  <c r="C70" i="2"/>
  <c r="J65" i="2"/>
  <c r="I65" i="2"/>
  <c r="H65" i="2"/>
  <c r="C54" i="2"/>
  <c r="C52" i="2"/>
  <c r="F176" i="2"/>
  <c r="F150" i="2"/>
  <c r="F151" i="2"/>
  <c r="F63" i="2"/>
  <c r="B118" i="2"/>
  <c r="B130" i="2"/>
  <c r="B168" i="2"/>
  <c r="B101" i="2"/>
  <c r="B85" i="2"/>
  <c r="F88" i="2"/>
  <c r="F172" i="2"/>
  <c r="F132" i="2"/>
  <c r="B151" i="2"/>
  <c r="B59" i="2"/>
  <c r="B154" i="2"/>
  <c r="F78" i="2"/>
  <c r="B134" i="2"/>
  <c r="B167" i="2"/>
  <c r="B148" i="2"/>
  <c r="B153" i="2"/>
  <c r="B133" i="2"/>
  <c r="B150" i="2"/>
  <c r="F81" i="2"/>
  <c r="B64" i="2"/>
  <c r="B83" i="2"/>
  <c r="B79" i="2"/>
  <c r="F64" i="2"/>
  <c r="B131" i="2"/>
  <c r="B135" i="2"/>
  <c r="B88" i="2"/>
  <c r="F100" i="2"/>
  <c r="B80" i="2"/>
  <c r="F155" i="2"/>
  <c r="B117" i="2"/>
  <c r="F169" i="2"/>
  <c r="B174" i="2"/>
  <c r="B61" i="2"/>
  <c r="B176" i="2"/>
  <c r="F57" i="2"/>
  <c r="F99" i="2"/>
  <c r="F118" i="2"/>
  <c r="F167" i="2"/>
  <c r="B132" i="2"/>
  <c r="F134" i="2"/>
  <c r="B82" i="2"/>
  <c r="B173" i="2"/>
  <c r="F58" i="2"/>
  <c r="F83" i="2"/>
  <c r="F75" i="2"/>
  <c r="B137" i="2"/>
  <c r="B149" i="2"/>
  <c r="F117" i="2"/>
  <c r="B77" i="2"/>
  <c r="F115" i="2"/>
  <c r="B169" i="2"/>
  <c r="F116" i="2"/>
  <c r="B75" i="2"/>
  <c r="F77" i="2"/>
  <c r="F137" i="2"/>
  <c r="B57" i="2"/>
  <c r="F168" i="2"/>
  <c r="B152" i="2"/>
  <c r="F154" i="2"/>
  <c r="F101" i="2"/>
  <c r="B119" i="2"/>
  <c r="B99" i="2"/>
  <c r="F119" i="2"/>
  <c r="F130" i="2"/>
  <c r="F149" i="2"/>
  <c r="F113" i="2"/>
  <c r="B113" i="2"/>
  <c r="B116" i="2"/>
  <c r="F170" i="2"/>
  <c r="B155" i="2"/>
  <c r="F80" i="2"/>
  <c r="F133" i="2"/>
  <c r="F60" i="2"/>
  <c r="F156" i="2"/>
  <c r="F148" i="2"/>
  <c r="F175" i="2"/>
  <c r="B114" i="2"/>
  <c r="B58" i="2"/>
  <c r="B115" i="2"/>
  <c r="B171" i="2"/>
  <c r="B136" i="2"/>
  <c r="F61" i="2"/>
  <c r="F114" i="2"/>
  <c r="F85" i="2"/>
  <c r="B60" i="2"/>
  <c r="B87" i="2"/>
  <c r="B100" i="2"/>
  <c r="F62" i="2"/>
  <c r="F174" i="2"/>
  <c r="F135" i="2"/>
  <c r="F86" i="2"/>
  <c r="F171" i="2"/>
  <c r="B76" i="2"/>
  <c r="F152" i="2"/>
  <c r="F173" i="2"/>
  <c r="B175" i="2"/>
  <c r="F84" i="2"/>
  <c r="B170" i="2"/>
  <c r="F82" i="2"/>
  <c r="F112" i="2"/>
  <c r="B172" i="2"/>
  <c r="B62" i="2"/>
  <c r="B156" i="2"/>
  <c r="B86" i="2"/>
  <c r="F136" i="2"/>
  <c r="F79" i="2"/>
  <c r="F153" i="2"/>
  <c r="B84" i="2"/>
  <c r="B81" i="2"/>
  <c r="F76" i="2"/>
  <c r="B112" i="2"/>
  <c r="B63" i="2"/>
  <c r="F131" i="2"/>
  <c r="B78" i="2"/>
  <c r="F87" i="2"/>
  <c r="F59" i="2"/>
  <c r="F189" i="2" l="1"/>
  <c r="F177" i="2"/>
  <c r="F157" i="2"/>
  <c r="F138" i="2"/>
  <c r="F120" i="2"/>
  <c r="F102" i="2"/>
  <c r="F89" i="2"/>
  <c r="F65" i="2"/>
  <c r="F27" i="2"/>
  <c r="B30" i="2"/>
  <c r="B24" i="2"/>
  <c r="B42" i="2"/>
  <c r="B26" i="2"/>
  <c r="F26" i="2"/>
  <c r="F36" i="2"/>
  <c r="B27" i="2"/>
  <c r="F40" i="2"/>
  <c r="B25" i="2"/>
  <c r="F25" i="2"/>
  <c r="B34" i="2"/>
  <c r="B44" i="2"/>
  <c r="B29" i="2"/>
  <c r="B28" i="2"/>
  <c r="F41" i="2"/>
  <c r="B39" i="2"/>
  <c r="F24" i="2"/>
  <c r="F32" i="2"/>
  <c r="F43" i="2"/>
  <c r="F28" i="2"/>
  <c r="F45" i="2"/>
  <c r="F35" i="2"/>
  <c r="F37" i="2"/>
  <c r="B36" i="2"/>
  <c r="F42" i="2"/>
  <c r="B40" i="2"/>
  <c r="B41" i="2"/>
  <c r="F31" i="2"/>
  <c r="B46" i="2"/>
  <c r="F29" i="2"/>
  <c r="B38" i="2"/>
  <c r="F33" i="2"/>
  <c r="B32" i="2"/>
  <c r="F39" i="2"/>
  <c r="B45" i="2"/>
  <c r="B35" i="2"/>
  <c r="F46" i="2"/>
  <c r="B37" i="2"/>
  <c r="F44" i="2"/>
  <c r="B31" i="2"/>
  <c r="F38" i="2"/>
  <c r="B33" i="2"/>
  <c r="F34" i="2"/>
  <c r="B43" i="2"/>
  <c r="F30" i="2"/>
  <c r="J10" i="5" l="1"/>
  <c r="I10" i="5"/>
  <c r="H10" i="5"/>
  <c r="C6" i="5"/>
  <c r="C4" i="5"/>
  <c r="J47" i="2"/>
  <c r="C36" i="1" s="1"/>
  <c r="I47" i="2"/>
  <c r="C22" i="1" s="1"/>
  <c r="H47" i="2"/>
  <c r="C19" i="1" s="1"/>
  <c r="C20" i="2"/>
  <c r="C18" i="2"/>
  <c r="B3" i="2"/>
  <c r="C14" i="1"/>
  <c r="C13" i="1"/>
  <c r="C12" i="1"/>
  <c r="C11" i="1"/>
  <c r="C10" i="1"/>
  <c r="C9" i="1"/>
  <c r="F9" i="5"/>
  <c r="F23" i="2"/>
  <c r="B9" i="5"/>
  <c r="B23" i="2"/>
  <c r="C23" i="1" l="1"/>
  <c r="C29" i="1"/>
  <c r="C31" i="1"/>
  <c r="C37" i="1"/>
  <c r="C20" i="1"/>
  <c r="C38" i="1"/>
  <c r="C33" i="1"/>
  <c r="C39" i="1"/>
  <c r="C17" i="1"/>
  <c r="C26" i="1"/>
  <c r="C34" i="1"/>
  <c r="C30" i="1"/>
  <c r="C35" i="1"/>
  <c r="C28" i="1"/>
  <c r="C32" i="1"/>
  <c r="C18" i="1"/>
  <c r="F47" i="2"/>
  <c r="C24" i="1" s="1"/>
  <c r="F10" i="5"/>
  <c r="C16" i="1" l="1"/>
  <c r="C27" i="1"/>
  <c r="B10" i="2"/>
  <c r="B9" i="2"/>
  <c r="C8" i="1" s="1"/>
  <c r="C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50" authorId="1" shapeId="0" xr:uid="{00000000-0006-0000-0100-000015000000}">
      <text>
        <r>
          <rPr>
            <sz val="11"/>
            <color theme="1"/>
            <rFont val="Calibri"/>
            <family val="2"/>
            <scheme val="minor"/>
          </rPr>
          <t>Introducir un texto con el nombre o referencia de la contratación</t>
        </r>
      </text>
    </comment>
    <comment ref="B50" authorId="1" shapeId="0" xr:uid="{00000000-0006-0000-0100-000016000000}">
      <text>
        <r>
          <rPr>
            <sz val="11"/>
            <color theme="1"/>
            <rFont val="Calibri"/>
            <family val="2"/>
            <scheme val="minor"/>
          </rPr>
          <t>Introduzca un texto con la finalidad de la contratación</t>
        </r>
      </text>
    </comment>
    <comment ref="C50" authorId="2" shapeId="0" xr:uid="{00000000-0006-0000-0100-000017000000}">
      <text>
        <r>
          <rPr>
            <sz val="11"/>
            <color theme="1"/>
            <rFont val="Calibri"/>
            <family val="2"/>
            <scheme val="minor"/>
          </rPr>
          <t>Seleccionar un valor del listado</t>
        </r>
      </text>
    </comment>
    <comment ref="D50" authorId="2" shapeId="0" xr:uid="{00000000-0006-0000-0100-000018000000}">
      <text>
        <r>
          <rPr>
            <sz val="11"/>
            <color theme="1"/>
            <rFont val="Calibri"/>
            <family val="2"/>
            <scheme val="minor"/>
          </rPr>
          <t>Seleccione el tipo de procedimiento</t>
        </r>
      </text>
    </comment>
    <comment ref="E50" authorId="2" shapeId="0" xr:uid="{00000000-0006-0000-0100-000019000000}">
      <text>
        <r>
          <rPr>
            <sz val="11"/>
            <color theme="1"/>
            <rFont val="Calibri"/>
            <family val="2"/>
            <scheme val="minor"/>
          </rPr>
          <t>Seleccione un valor de la lista</t>
        </r>
      </text>
    </comment>
    <comment ref="F50" authorId="2" shapeId="0" xr:uid="{00000000-0006-0000-0100-00001A000000}">
      <text>
        <r>
          <rPr>
            <sz val="11"/>
            <color theme="1"/>
            <rFont val="Calibri"/>
            <family val="2"/>
            <scheme val="minor"/>
          </rPr>
          <t>Introduzca el código SNIP</t>
        </r>
      </text>
    </comment>
    <comment ref="C51" authorId="2" shapeId="0" xr:uid="{00000000-0006-0000-0100-00001B000000}">
      <text>
        <r>
          <rPr>
            <sz val="11"/>
            <color theme="1"/>
            <rFont val="Calibri"/>
            <family val="2"/>
            <scheme val="minor"/>
          </rPr>
          <t>Introduzca la fecha de inicio del proceso, en formato dd-mm-aaaa</t>
        </r>
      </text>
    </comment>
    <comment ref="F51"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xr:uid="{00000000-0006-0000-0100-00001D000000}">
      <text/>
    </comment>
    <comment ref="C53" authorId="2" shapeId="0" xr:uid="{00000000-0006-0000-0100-00001E000000}">
      <text>
        <r>
          <rPr>
            <sz val="11"/>
            <color theme="1"/>
            <rFont val="Calibri"/>
            <family val="2"/>
            <scheme val="minor"/>
          </rPr>
          <t>Introduzca la fecha prevista de adjudicación, en formato dd-mm-aaaa</t>
        </r>
      </text>
    </comment>
    <comment ref="F53" authorId="2" shapeId="0" xr:uid="{00000000-0006-0000-0100-00001F000000}">
      <text/>
    </comment>
    <comment ref="F54" authorId="2" shapeId="0" xr:uid="{00000000-0006-0000-0100-000020000000}">
      <text/>
    </comment>
    <comment ref="A56" authorId="2" shapeId="0" xr:uid="{00000000-0006-0000-0100-000021000000}">
      <text>
        <r>
          <rPr>
            <sz val="11"/>
            <color theme="1"/>
            <rFont val="Calibri"/>
            <family val="2"/>
            <scheme val="minor"/>
          </rPr>
          <t>Introduzca un codigo UNSPSC</t>
        </r>
      </text>
    </comment>
    <comment ref="B56" authorId="2" shapeId="0" xr:uid="{00000000-0006-0000-0100-000022000000}">
      <text>
        <r>
          <rPr>
            <sz val="11"/>
            <color theme="1"/>
            <rFont val="Calibri"/>
            <family val="2"/>
            <scheme val="minor"/>
          </rPr>
          <t>Descripción calculada automáticamente a partir de código del artículo</t>
        </r>
      </text>
    </comment>
    <comment ref="C56" authorId="2" shapeId="0" xr:uid="{00000000-0006-0000-0100-000023000000}">
      <text>
        <r>
          <rPr>
            <sz val="11"/>
            <color theme="1"/>
            <rFont val="Calibri"/>
            <family val="2"/>
            <scheme val="minor"/>
          </rPr>
          <t>Seleccione un valor de la lista</t>
        </r>
      </text>
    </comment>
    <comment ref="D56" authorId="2" shapeId="0" xr:uid="{00000000-0006-0000-0100-000024000000}">
      <text>
        <r>
          <rPr>
            <sz val="11"/>
            <color theme="1"/>
            <rFont val="Calibri"/>
            <family val="2"/>
            <scheme val="minor"/>
          </rPr>
          <t>Introduzca un número con dos decimales como máximo. Debe ser igual o mayor a la "Cantidad Real Consumida"</t>
        </r>
      </text>
    </comment>
    <comment ref="E56" authorId="2" shapeId="0" xr:uid="{00000000-0006-0000-0100-000025000000}">
      <text>
        <r>
          <rPr>
            <sz val="11"/>
            <color theme="1"/>
            <rFont val="Calibri"/>
            <family val="2"/>
            <scheme val="minor"/>
          </rPr>
          <t>Introduzca un número con dos decimales como máximo</t>
        </r>
      </text>
    </comment>
    <comment ref="F56" authorId="2" shapeId="0" xr:uid="{00000000-0006-0000-0100-000026000000}">
      <text>
        <r>
          <rPr>
            <sz val="11"/>
            <color theme="1"/>
            <rFont val="Calibri"/>
            <family val="2"/>
            <scheme val="minor"/>
          </rPr>
          <t>Monto calculado automáticamente por el sistema</t>
        </r>
      </text>
    </comment>
    <comment ref="A68" authorId="1" shapeId="0" xr:uid="{00000000-0006-0000-0100-000027000000}">
      <text>
        <r>
          <rPr>
            <sz val="11"/>
            <color theme="1"/>
            <rFont val="Calibri"/>
            <family val="2"/>
            <scheme val="minor"/>
          </rPr>
          <t>Introducir un texto con el nombre o referencia de la contratación</t>
        </r>
      </text>
    </comment>
    <comment ref="B68" authorId="1" shapeId="0" xr:uid="{00000000-0006-0000-0100-000028000000}">
      <text>
        <r>
          <rPr>
            <sz val="11"/>
            <color theme="1"/>
            <rFont val="Calibri"/>
            <family val="2"/>
            <scheme val="minor"/>
          </rPr>
          <t>Introduzca un texto con la finalidad de la contratación</t>
        </r>
      </text>
    </comment>
    <comment ref="C68" authorId="2" shapeId="0" xr:uid="{00000000-0006-0000-0100-000029000000}">
      <text>
        <r>
          <rPr>
            <sz val="11"/>
            <color theme="1"/>
            <rFont val="Calibri"/>
            <family val="2"/>
            <scheme val="minor"/>
          </rPr>
          <t>Seleccionar un valor del listado</t>
        </r>
      </text>
    </comment>
    <comment ref="D68" authorId="2" shapeId="0" xr:uid="{00000000-0006-0000-0100-00002A000000}">
      <text>
        <r>
          <rPr>
            <sz val="11"/>
            <color theme="1"/>
            <rFont val="Calibri"/>
            <family val="2"/>
            <scheme val="minor"/>
          </rPr>
          <t>Seleccione el tipo de procedimiento</t>
        </r>
      </text>
    </comment>
    <comment ref="E68" authorId="2" shapeId="0" xr:uid="{00000000-0006-0000-0100-00002B000000}">
      <text>
        <r>
          <rPr>
            <sz val="11"/>
            <color theme="1"/>
            <rFont val="Calibri"/>
            <family val="2"/>
            <scheme val="minor"/>
          </rPr>
          <t>Seleccione un valor de la lista</t>
        </r>
      </text>
    </comment>
    <comment ref="F68" authorId="2" shapeId="0" xr:uid="{00000000-0006-0000-0100-00002C000000}">
      <text>
        <r>
          <rPr>
            <sz val="11"/>
            <color theme="1"/>
            <rFont val="Calibri"/>
            <family val="2"/>
            <scheme val="minor"/>
          </rPr>
          <t>Introduzca el código SNIP</t>
        </r>
      </text>
    </comment>
    <comment ref="C69" authorId="2" shapeId="0" xr:uid="{00000000-0006-0000-0100-00002D000000}">
      <text>
        <r>
          <rPr>
            <sz val="11"/>
            <color theme="1"/>
            <rFont val="Calibri"/>
            <family val="2"/>
            <scheme val="minor"/>
          </rPr>
          <t>Introduzca la fecha de inicio del proceso, en formato dd-mm-aaaa</t>
        </r>
      </text>
    </comment>
    <comment ref="F69"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00000000-0006-0000-0100-00002F000000}">
      <text/>
    </comment>
    <comment ref="C71" authorId="2" shapeId="0" xr:uid="{00000000-0006-0000-0100-000030000000}">
      <text>
        <r>
          <rPr>
            <sz val="11"/>
            <color theme="1"/>
            <rFont val="Calibri"/>
            <family val="2"/>
            <scheme val="minor"/>
          </rPr>
          <t>Introduzca la fecha prevista de adjudicación, en formato dd-mm-aaaa</t>
        </r>
      </text>
    </comment>
    <comment ref="F71" authorId="2" shapeId="0" xr:uid="{00000000-0006-0000-0100-000031000000}">
      <text/>
    </comment>
    <comment ref="F72" authorId="2" shapeId="0" xr:uid="{00000000-0006-0000-0100-000032000000}">
      <text/>
    </comment>
    <comment ref="A74" authorId="2" shapeId="0" xr:uid="{00000000-0006-0000-0100-000033000000}">
      <text>
        <r>
          <rPr>
            <sz val="11"/>
            <color theme="1"/>
            <rFont val="Calibri"/>
            <family val="2"/>
            <scheme val="minor"/>
          </rPr>
          <t>Introduzca un codigo UNSPSC</t>
        </r>
      </text>
    </comment>
    <comment ref="B74" authorId="2" shapeId="0" xr:uid="{00000000-0006-0000-0100-000034000000}">
      <text>
        <r>
          <rPr>
            <sz val="11"/>
            <color theme="1"/>
            <rFont val="Calibri"/>
            <family val="2"/>
            <scheme val="minor"/>
          </rPr>
          <t>Descripción calculada automáticamente a partir de código del artículo</t>
        </r>
      </text>
    </comment>
    <comment ref="C74" authorId="2" shapeId="0" xr:uid="{00000000-0006-0000-0100-000035000000}">
      <text>
        <r>
          <rPr>
            <sz val="11"/>
            <color theme="1"/>
            <rFont val="Calibri"/>
            <family val="2"/>
            <scheme val="minor"/>
          </rPr>
          <t>Seleccione un valor de la lista</t>
        </r>
      </text>
    </comment>
    <comment ref="D74" authorId="2" shapeId="0" xr:uid="{00000000-0006-0000-0100-000036000000}">
      <text>
        <r>
          <rPr>
            <sz val="11"/>
            <color theme="1"/>
            <rFont val="Calibri"/>
            <family val="2"/>
            <scheme val="minor"/>
          </rPr>
          <t>Introduzca un número con dos decimales como máximo. Debe ser igual o mayor a la "Cantidad Real Consumida"</t>
        </r>
      </text>
    </comment>
    <comment ref="E74" authorId="2" shapeId="0" xr:uid="{00000000-0006-0000-0100-000037000000}">
      <text>
        <r>
          <rPr>
            <sz val="11"/>
            <color theme="1"/>
            <rFont val="Calibri"/>
            <family val="2"/>
            <scheme val="minor"/>
          </rPr>
          <t>Introduzca un número con dos decimales como máximo</t>
        </r>
      </text>
    </comment>
    <comment ref="F74" authorId="2" shapeId="0" xr:uid="{00000000-0006-0000-0100-000038000000}">
      <text>
        <r>
          <rPr>
            <sz val="11"/>
            <color theme="1"/>
            <rFont val="Calibri"/>
            <family val="2"/>
            <scheme val="minor"/>
          </rPr>
          <t>Monto calculado automáticamente por el sistema</t>
        </r>
      </text>
    </comment>
    <comment ref="A92" authorId="1" shapeId="0" xr:uid="{00000000-0006-0000-0100-000039000000}">
      <text>
        <r>
          <rPr>
            <sz val="11"/>
            <color theme="1"/>
            <rFont val="Calibri"/>
            <family val="2"/>
            <scheme val="minor"/>
          </rPr>
          <t>Introducir un texto con el nombre o referencia de la contratación</t>
        </r>
      </text>
    </comment>
    <comment ref="B92" authorId="1" shapeId="0" xr:uid="{00000000-0006-0000-0100-00003A000000}">
      <text>
        <r>
          <rPr>
            <sz val="11"/>
            <color theme="1"/>
            <rFont val="Calibri"/>
            <family val="2"/>
            <scheme val="minor"/>
          </rPr>
          <t>Introduzca un texto con la finalidad de la contratación</t>
        </r>
      </text>
    </comment>
    <comment ref="C92" authorId="2" shapeId="0" xr:uid="{00000000-0006-0000-0100-00003B000000}">
      <text>
        <r>
          <rPr>
            <sz val="11"/>
            <color theme="1"/>
            <rFont val="Calibri"/>
            <family val="2"/>
            <scheme val="minor"/>
          </rPr>
          <t>Seleccionar un valor del listado</t>
        </r>
      </text>
    </comment>
    <comment ref="D92" authorId="2" shapeId="0" xr:uid="{00000000-0006-0000-0100-00003C000000}">
      <text>
        <r>
          <rPr>
            <sz val="11"/>
            <color theme="1"/>
            <rFont val="Calibri"/>
            <family val="2"/>
            <scheme val="minor"/>
          </rPr>
          <t>Seleccione el tipo de procedimiento</t>
        </r>
      </text>
    </comment>
    <comment ref="E92" authorId="2" shapeId="0" xr:uid="{00000000-0006-0000-0100-00003D000000}">
      <text>
        <r>
          <rPr>
            <sz val="11"/>
            <color theme="1"/>
            <rFont val="Calibri"/>
            <family val="2"/>
            <scheme val="minor"/>
          </rPr>
          <t>Seleccione un valor de la lista</t>
        </r>
      </text>
    </comment>
    <comment ref="F92" authorId="2" shapeId="0" xr:uid="{00000000-0006-0000-0100-00003E000000}">
      <text>
        <r>
          <rPr>
            <sz val="11"/>
            <color theme="1"/>
            <rFont val="Calibri"/>
            <family val="2"/>
            <scheme val="minor"/>
          </rPr>
          <t>Introduzca el código SNIP</t>
        </r>
      </text>
    </comment>
    <comment ref="C93" authorId="2" shapeId="0" xr:uid="{00000000-0006-0000-0100-00003F000000}">
      <text>
        <r>
          <rPr>
            <sz val="11"/>
            <color theme="1"/>
            <rFont val="Calibri"/>
            <family val="2"/>
            <scheme val="minor"/>
          </rPr>
          <t>Introduzca la fecha de inicio del proceso, en formato dd-mm-aaaa</t>
        </r>
      </text>
    </comment>
    <comment ref="F93"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2" shapeId="0" xr:uid="{00000000-0006-0000-0100-000041000000}">
      <text/>
    </comment>
    <comment ref="C95" authorId="2" shapeId="0" xr:uid="{00000000-0006-0000-0100-000042000000}">
      <text>
        <r>
          <rPr>
            <sz val="11"/>
            <color theme="1"/>
            <rFont val="Calibri"/>
            <family val="2"/>
            <scheme val="minor"/>
          </rPr>
          <t>Introduzca la fecha prevista de adjudicación, en formato dd-mm-aaaa</t>
        </r>
      </text>
    </comment>
    <comment ref="F95" authorId="2" shapeId="0" xr:uid="{00000000-0006-0000-0100-000043000000}">
      <text/>
    </comment>
    <comment ref="F96" authorId="2" shapeId="0" xr:uid="{00000000-0006-0000-0100-000044000000}">
      <text/>
    </comment>
    <comment ref="A98" authorId="2" shapeId="0" xr:uid="{00000000-0006-0000-0100-000045000000}">
      <text>
        <r>
          <rPr>
            <sz val="11"/>
            <color theme="1"/>
            <rFont val="Calibri"/>
            <family val="2"/>
            <scheme val="minor"/>
          </rPr>
          <t>Introduzca un codigo UNSPSC</t>
        </r>
      </text>
    </comment>
    <comment ref="B98" authorId="2" shapeId="0" xr:uid="{00000000-0006-0000-0100-000046000000}">
      <text>
        <r>
          <rPr>
            <sz val="11"/>
            <color theme="1"/>
            <rFont val="Calibri"/>
            <family val="2"/>
            <scheme val="minor"/>
          </rPr>
          <t>Descripción calculada automáticamente a partir de código del artículo</t>
        </r>
      </text>
    </comment>
    <comment ref="C98" authorId="2" shapeId="0" xr:uid="{00000000-0006-0000-0100-000047000000}">
      <text>
        <r>
          <rPr>
            <sz val="11"/>
            <color theme="1"/>
            <rFont val="Calibri"/>
            <family val="2"/>
            <scheme val="minor"/>
          </rPr>
          <t>Seleccione un valor de la lista</t>
        </r>
      </text>
    </comment>
    <comment ref="D98" authorId="2" shapeId="0" xr:uid="{00000000-0006-0000-0100-000048000000}">
      <text>
        <r>
          <rPr>
            <sz val="11"/>
            <color theme="1"/>
            <rFont val="Calibri"/>
            <family val="2"/>
            <scheme val="minor"/>
          </rPr>
          <t>Introduzca un número con dos decimales como máximo. Debe ser igual o mayor a la "Cantidad Real Consumida"</t>
        </r>
      </text>
    </comment>
    <comment ref="E98" authorId="2" shapeId="0" xr:uid="{00000000-0006-0000-0100-000049000000}">
      <text>
        <r>
          <rPr>
            <sz val="11"/>
            <color theme="1"/>
            <rFont val="Calibri"/>
            <family val="2"/>
            <scheme val="minor"/>
          </rPr>
          <t>Introduzca un número con dos decimales como máximo</t>
        </r>
      </text>
    </comment>
    <comment ref="F98" authorId="2" shapeId="0" xr:uid="{00000000-0006-0000-0100-00004A000000}">
      <text>
        <r>
          <rPr>
            <sz val="11"/>
            <color theme="1"/>
            <rFont val="Calibri"/>
            <family val="2"/>
            <scheme val="minor"/>
          </rPr>
          <t>Monto calculado automáticamente por el sistema</t>
        </r>
      </text>
    </comment>
    <comment ref="A105" authorId="1" shapeId="0" xr:uid="{6451FD44-5F4C-40AD-A7B5-FCB91F4F71F9}">
      <text>
        <r>
          <rPr>
            <sz val="11"/>
            <color theme="1"/>
            <rFont val="Calibri"/>
            <family val="2"/>
            <scheme val="minor"/>
          </rPr>
          <t>Introducir un texto con el nombre o referencia de la contratación</t>
        </r>
      </text>
    </comment>
    <comment ref="B105" authorId="1" shapeId="0" xr:uid="{4362838D-1DAD-4514-9B69-70AB4B537F70}">
      <text>
        <r>
          <rPr>
            <sz val="11"/>
            <color theme="1"/>
            <rFont val="Calibri"/>
            <family val="2"/>
            <scheme val="minor"/>
          </rPr>
          <t>Introduzca un texto con la finalidad de la contratación</t>
        </r>
      </text>
    </comment>
    <comment ref="C105" authorId="2" shapeId="0" xr:uid="{E2AD26F4-2673-46AB-BB25-0D73F55FD4BD}">
      <text>
        <r>
          <rPr>
            <sz val="11"/>
            <color theme="1"/>
            <rFont val="Calibri"/>
            <family val="2"/>
            <scheme val="minor"/>
          </rPr>
          <t>Seleccionar un valor del listado</t>
        </r>
      </text>
    </comment>
    <comment ref="D105" authorId="1" shapeId="0" xr:uid="{961B82BA-28C3-4FD4-BC90-9A892758346D}">
      <text>
        <r>
          <rPr>
            <sz val="11"/>
            <color theme="1"/>
            <rFont val="Calibri"/>
            <family val="2"/>
            <scheme val="minor"/>
          </rPr>
          <t>Seleccione el tipo de procedimiento</t>
        </r>
      </text>
    </comment>
    <comment ref="E105" authorId="1" shapeId="0" xr:uid="{713D301C-024E-48BD-8BB1-C4C30869FE49}">
      <text>
        <r>
          <rPr>
            <sz val="11"/>
            <color theme="1"/>
            <rFont val="Calibri"/>
            <family val="2"/>
            <scheme val="minor"/>
          </rPr>
          <t>Seleccione un valor de la lista</t>
        </r>
      </text>
    </comment>
    <comment ref="F105" authorId="2" shapeId="0" xr:uid="{E94281E2-9F7A-49BF-ABBE-77646A9062AF}">
      <text>
        <r>
          <rPr>
            <sz val="11"/>
            <color theme="1"/>
            <rFont val="Calibri"/>
            <family val="2"/>
            <scheme val="minor"/>
          </rPr>
          <t>Introduzca el código SNIP</t>
        </r>
      </text>
    </comment>
    <comment ref="C106" authorId="1" shapeId="0" xr:uid="{09A13E39-D573-4D97-A0ED-D81EB53237D3}">
      <text>
        <r>
          <rPr>
            <sz val="11"/>
            <color theme="1"/>
            <rFont val="Calibri"/>
            <family val="2"/>
            <scheme val="minor"/>
          </rPr>
          <t>Introduzca la fecha de inicio del proceso, en formato dd-mm-aaaa</t>
        </r>
      </text>
    </comment>
    <comment ref="F106" authorId="1" shapeId="0" xr:uid="{FC0B2285-6487-4F89-AFFE-0E7EEFAE05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xr:uid="{FEFED100-FBE6-43CB-ACA7-06258A4113B6}">
      <text/>
    </comment>
    <comment ref="C108" authorId="1" shapeId="0" xr:uid="{461E5136-CC22-4448-AAA5-BD177A99E6CB}">
      <text>
        <r>
          <rPr>
            <sz val="11"/>
            <color theme="1"/>
            <rFont val="Calibri"/>
            <family val="2"/>
            <scheme val="minor"/>
          </rPr>
          <t>Introduzca la fecha prevista de adjudicación, en formato dd-mm-aaaa</t>
        </r>
      </text>
    </comment>
    <comment ref="F108" authorId="2" shapeId="0" xr:uid="{E3FD476E-9250-4849-A587-74F107CB8F57}">
      <text/>
    </comment>
    <comment ref="F109" authorId="2" shapeId="0" xr:uid="{DE907FBD-10B5-4A38-8E33-1DEE1860540C}">
      <text/>
    </comment>
    <comment ref="A111" authorId="2" shapeId="0" xr:uid="{02D61F99-8173-4C9A-8BA0-CCBB03800C51}">
      <text>
        <r>
          <rPr>
            <sz val="11"/>
            <color theme="1"/>
            <rFont val="Calibri"/>
            <family val="2"/>
            <scheme val="minor"/>
          </rPr>
          <t>Introduzca un codigo UNSPSC</t>
        </r>
      </text>
    </comment>
    <comment ref="B111" authorId="2" shapeId="0" xr:uid="{0FAA5F26-3316-4A63-9E93-CD93396EC312}">
      <text>
        <r>
          <rPr>
            <sz val="11"/>
            <color theme="1"/>
            <rFont val="Calibri"/>
            <family val="2"/>
            <scheme val="minor"/>
          </rPr>
          <t>Descripción calculada automáticamente a partir de código del artículo</t>
        </r>
      </text>
    </comment>
    <comment ref="C111" authorId="2" shapeId="0" xr:uid="{E495FD56-248B-4625-BAC5-C0706BA8194F}">
      <text>
        <r>
          <rPr>
            <sz val="11"/>
            <color theme="1"/>
            <rFont val="Calibri"/>
            <family val="2"/>
            <scheme val="minor"/>
          </rPr>
          <t>Seleccione un valor de la lista</t>
        </r>
      </text>
    </comment>
    <comment ref="D111" authorId="2" shapeId="0" xr:uid="{BCA97AF2-1650-4C18-9ACF-A591CE78487C}">
      <text>
        <r>
          <rPr>
            <sz val="11"/>
            <color theme="1"/>
            <rFont val="Calibri"/>
            <family val="2"/>
            <scheme val="minor"/>
          </rPr>
          <t>Introduzca un número con dos decimales como máximo. Debe ser igual o mayor a la "Cantidad Real Consumida"</t>
        </r>
      </text>
    </comment>
    <comment ref="E111" authorId="2" shapeId="0" xr:uid="{C407189E-580D-4063-9C5F-D5B028CE035E}">
      <text>
        <r>
          <rPr>
            <sz val="11"/>
            <color theme="1"/>
            <rFont val="Calibri"/>
            <family val="2"/>
            <scheme val="minor"/>
          </rPr>
          <t>Introduzca un número con dos decimales como máximo</t>
        </r>
      </text>
    </comment>
    <comment ref="F111" authorId="2" shapeId="0" xr:uid="{B6FF64E8-7FC2-4EB9-B2B7-8062DABD4192}">
      <text>
        <r>
          <rPr>
            <sz val="11"/>
            <color theme="1"/>
            <rFont val="Calibri"/>
            <family val="2"/>
            <scheme val="minor"/>
          </rPr>
          <t>Monto calculado automáticamente por el sistema</t>
        </r>
      </text>
    </comment>
    <comment ref="A123" authorId="1" shapeId="0" xr:uid="{720D6F30-56F0-4C8B-A9ED-EBC74FBF9ABF}">
      <text>
        <r>
          <rPr>
            <sz val="11"/>
            <color theme="1"/>
            <rFont val="Calibri"/>
            <family val="2"/>
            <scheme val="minor"/>
          </rPr>
          <t>Introducir un texto con el nombre o referencia de la contratación</t>
        </r>
      </text>
    </comment>
    <comment ref="B123" authorId="1" shapeId="0" xr:uid="{7C8B36AC-0910-43F0-B226-A05C8C03BDC6}">
      <text>
        <r>
          <rPr>
            <sz val="11"/>
            <color theme="1"/>
            <rFont val="Calibri"/>
            <family val="2"/>
            <scheme val="minor"/>
          </rPr>
          <t>Introduzca un texto con la finalidad de la contratación</t>
        </r>
      </text>
    </comment>
    <comment ref="C123" authorId="2" shapeId="0" xr:uid="{F002B869-6E58-4198-A669-E9387E1B7D9C}">
      <text>
        <r>
          <rPr>
            <sz val="11"/>
            <color theme="1"/>
            <rFont val="Calibri"/>
            <family val="2"/>
            <scheme val="minor"/>
          </rPr>
          <t>Seleccionar un valor del listado</t>
        </r>
      </text>
    </comment>
    <comment ref="D123" authorId="2" shapeId="0" xr:uid="{E3C18034-0B86-404C-BA4F-BFDCD8709047}">
      <text>
        <r>
          <rPr>
            <sz val="11"/>
            <color theme="1"/>
            <rFont val="Calibri"/>
            <family val="2"/>
            <scheme val="minor"/>
          </rPr>
          <t>Seleccione el tipo de procedimiento</t>
        </r>
      </text>
    </comment>
    <comment ref="E123" authorId="2" shapeId="0" xr:uid="{4C70F9F0-AD13-478A-BC51-6626D461E271}">
      <text>
        <r>
          <rPr>
            <sz val="11"/>
            <color theme="1"/>
            <rFont val="Calibri"/>
            <family val="2"/>
            <scheme val="minor"/>
          </rPr>
          <t>Seleccione un valor de la lista</t>
        </r>
      </text>
    </comment>
    <comment ref="F123" authorId="2" shapeId="0" xr:uid="{B6F63279-8552-4DE7-8306-57B8E1DA50BC}">
      <text>
        <r>
          <rPr>
            <sz val="11"/>
            <color theme="1"/>
            <rFont val="Calibri"/>
            <family val="2"/>
            <scheme val="minor"/>
          </rPr>
          <t>Introduzca el código SNIP</t>
        </r>
      </text>
    </comment>
    <comment ref="C124" authorId="2" shapeId="0" xr:uid="{DB487CA2-DB47-4AE8-B22D-2501F0163C2B}">
      <text>
        <r>
          <rPr>
            <sz val="11"/>
            <color theme="1"/>
            <rFont val="Calibri"/>
            <family val="2"/>
            <scheme val="minor"/>
          </rPr>
          <t>Introduzca la fecha de inicio del proceso, en formato dd-mm-aaaa</t>
        </r>
      </text>
    </comment>
    <comment ref="F124" authorId="2" shapeId="0" xr:uid="{1C7F6CCF-A7E6-4188-A224-6B99DD9DDA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2" shapeId="0" xr:uid="{95DB4D9A-3203-4A39-A6BF-B6366FFA9BC9}">
      <text/>
    </comment>
    <comment ref="C126" authorId="2" shapeId="0" xr:uid="{DF737B96-E592-477F-9759-57F09F01D0BA}">
      <text>
        <r>
          <rPr>
            <sz val="11"/>
            <color theme="1"/>
            <rFont val="Calibri"/>
            <family val="2"/>
            <scheme val="minor"/>
          </rPr>
          <t>Introduzca la fecha prevista de adjudicación, en formato dd-mm-aaaa</t>
        </r>
      </text>
    </comment>
    <comment ref="F126" authorId="2" shapeId="0" xr:uid="{7B47A948-487B-4B16-B243-06DC6D252C8F}">
      <text/>
    </comment>
    <comment ref="F127" authorId="2" shapeId="0" xr:uid="{676DB03F-C667-42FA-81D0-6A7147717B23}">
      <text/>
    </comment>
    <comment ref="A129" authorId="2" shapeId="0" xr:uid="{C293A550-35D6-4C48-A224-0BACD01D9D32}">
      <text>
        <r>
          <rPr>
            <sz val="11"/>
            <color theme="1"/>
            <rFont val="Calibri"/>
            <family val="2"/>
            <scheme val="minor"/>
          </rPr>
          <t>Introduzca un codigo UNSPSC</t>
        </r>
      </text>
    </comment>
    <comment ref="B129" authorId="2" shapeId="0" xr:uid="{A85BB41B-A3C1-454A-BFB2-09A07C5A9FD5}">
      <text>
        <r>
          <rPr>
            <sz val="11"/>
            <color theme="1"/>
            <rFont val="Calibri"/>
            <family val="2"/>
            <scheme val="minor"/>
          </rPr>
          <t>Descripción calculada automáticamente a partir de código del artículo</t>
        </r>
      </text>
    </comment>
    <comment ref="C129" authorId="2" shapeId="0" xr:uid="{F87D1D58-F3F9-45BE-84B2-AF0BEFCCD501}">
      <text>
        <r>
          <rPr>
            <sz val="11"/>
            <color theme="1"/>
            <rFont val="Calibri"/>
            <family val="2"/>
            <scheme val="minor"/>
          </rPr>
          <t>Seleccione un valor de la lista</t>
        </r>
      </text>
    </comment>
    <comment ref="D129" authorId="2" shapeId="0" xr:uid="{DCBBF7A6-591C-4FC7-9A7D-B520DBE3F5DD}">
      <text>
        <r>
          <rPr>
            <sz val="11"/>
            <color theme="1"/>
            <rFont val="Calibri"/>
            <family val="2"/>
            <scheme val="minor"/>
          </rPr>
          <t>Introduzca un número con dos decimales como máximo. Debe ser igual o mayor a la "Cantidad Real Consumida"</t>
        </r>
      </text>
    </comment>
    <comment ref="E129" authorId="2" shapeId="0" xr:uid="{6C3017A4-07FB-4EDA-915D-BC08EE98BCAB}">
      <text>
        <r>
          <rPr>
            <sz val="11"/>
            <color theme="1"/>
            <rFont val="Calibri"/>
            <family val="2"/>
            <scheme val="minor"/>
          </rPr>
          <t>Introduzca un número con dos decimales como máximo</t>
        </r>
      </text>
    </comment>
    <comment ref="F129" authorId="2" shapeId="0" xr:uid="{D30BB44A-5366-4933-B66F-A0DC8B99D877}">
      <text>
        <r>
          <rPr>
            <sz val="11"/>
            <color theme="1"/>
            <rFont val="Calibri"/>
            <family val="2"/>
            <scheme val="minor"/>
          </rPr>
          <t>Monto calculado automáticamente por el sistema</t>
        </r>
      </text>
    </comment>
    <comment ref="A141" authorId="1" shapeId="0" xr:uid="{FE497297-61E5-4108-A602-BAE1548F3E8C}">
      <text>
        <r>
          <rPr>
            <sz val="11"/>
            <color theme="1"/>
            <rFont val="Calibri"/>
            <family val="2"/>
            <scheme val="minor"/>
          </rPr>
          <t>Introducir un texto con el nombre o referencia de la contratación</t>
        </r>
      </text>
    </comment>
    <comment ref="B141" authorId="1" shapeId="0" xr:uid="{5C2C116E-A828-4384-B1E9-0A2600DE055E}">
      <text>
        <r>
          <rPr>
            <sz val="11"/>
            <color theme="1"/>
            <rFont val="Calibri"/>
            <family val="2"/>
            <scheme val="minor"/>
          </rPr>
          <t>Introduzca un texto con la finalidad de la contratación</t>
        </r>
      </text>
    </comment>
    <comment ref="C141" authorId="2" shapeId="0" xr:uid="{0187D325-0432-48B0-9A25-EE9CEC4EAAC5}">
      <text>
        <r>
          <rPr>
            <sz val="11"/>
            <color theme="1"/>
            <rFont val="Calibri"/>
            <family val="2"/>
            <scheme val="minor"/>
          </rPr>
          <t>Seleccionar un valor del listado</t>
        </r>
      </text>
    </comment>
    <comment ref="D141" authorId="2" shapeId="0" xr:uid="{E6C86CE9-778F-4F13-974E-02A42505D437}">
      <text>
        <r>
          <rPr>
            <sz val="11"/>
            <color theme="1"/>
            <rFont val="Calibri"/>
            <family val="2"/>
            <scheme val="minor"/>
          </rPr>
          <t>Seleccione el tipo de procedimiento</t>
        </r>
      </text>
    </comment>
    <comment ref="E141" authorId="2" shapeId="0" xr:uid="{209B63F3-A513-4727-93DE-BB0F66EC6A6F}">
      <text>
        <r>
          <rPr>
            <sz val="11"/>
            <color theme="1"/>
            <rFont val="Calibri"/>
            <family val="2"/>
            <scheme val="minor"/>
          </rPr>
          <t>Seleccione un valor de la lista</t>
        </r>
      </text>
    </comment>
    <comment ref="F141" authorId="2" shapeId="0" xr:uid="{B7E1CD28-8770-4415-AA6A-190E90580F84}">
      <text>
        <r>
          <rPr>
            <sz val="11"/>
            <color theme="1"/>
            <rFont val="Calibri"/>
            <family val="2"/>
            <scheme val="minor"/>
          </rPr>
          <t>Introduzca el código SNIP</t>
        </r>
      </text>
    </comment>
    <comment ref="C142" authorId="2" shapeId="0" xr:uid="{5E7BE8F5-0682-45BB-9E6E-7A7032D9B973}">
      <text>
        <r>
          <rPr>
            <sz val="11"/>
            <color theme="1"/>
            <rFont val="Calibri"/>
            <family val="2"/>
            <scheme val="minor"/>
          </rPr>
          <t>Introduzca la fecha de inicio del proceso, en formato dd-mm-aaaa</t>
        </r>
      </text>
    </comment>
    <comment ref="F142" authorId="2" shapeId="0" xr:uid="{BB8515FB-57EC-4FA6-91A8-7926BCAD08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2" shapeId="0" xr:uid="{4C7F4218-2D66-4B89-BCDD-E46170BF50A7}">
      <text/>
    </comment>
    <comment ref="C144" authorId="2" shapeId="0" xr:uid="{D3558B0A-919E-4B92-9FF7-32FAA4972FF7}">
      <text>
        <r>
          <rPr>
            <sz val="11"/>
            <color theme="1"/>
            <rFont val="Calibri"/>
            <family val="2"/>
            <scheme val="minor"/>
          </rPr>
          <t>Introduzca la fecha prevista de adjudicación, en formato dd-mm-aaaa</t>
        </r>
      </text>
    </comment>
    <comment ref="F144" authorId="2" shapeId="0" xr:uid="{754604B3-7635-44FB-BC49-1D75CFE1CEDB}">
      <text/>
    </comment>
    <comment ref="F145" authorId="2" shapeId="0" xr:uid="{6D6B678D-29FA-4809-ADE1-D74CD7EE7589}">
      <text/>
    </comment>
    <comment ref="A147" authorId="2" shapeId="0" xr:uid="{BA983C6B-59ED-4FB2-B158-90F5440F9B16}">
      <text>
        <r>
          <rPr>
            <sz val="11"/>
            <color theme="1"/>
            <rFont val="Calibri"/>
            <family val="2"/>
            <scheme val="minor"/>
          </rPr>
          <t>Introduzca un codigo UNSPSC</t>
        </r>
      </text>
    </comment>
    <comment ref="B147" authorId="2" shapeId="0" xr:uid="{8830509F-FD3C-4B30-90D9-232EDCA24ABB}">
      <text>
        <r>
          <rPr>
            <sz val="11"/>
            <color theme="1"/>
            <rFont val="Calibri"/>
            <family val="2"/>
            <scheme val="minor"/>
          </rPr>
          <t>Descripción calculada automáticamente a partir de código del artículo</t>
        </r>
      </text>
    </comment>
    <comment ref="C147" authorId="2" shapeId="0" xr:uid="{5C04AD57-147A-409C-B677-E96A10E5A2D1}">
      <text>
        <r>
          <rPr>
            <sz val="11"/>
            <color theme="1"/>
            <rFont val="Calibri"/>
            <family val="2"/>
            <scheme val="minor"/>
          </rPr>
          <t>Seleccione un valor de la lista</t>
        </r>
      </text>
    </comment>
    <comment ref="D147" authorId="2" shapeId="0" xr:uid="{4C7E36EA-B5F4-4F90-BDA8-36944663E0C2}">
      <text>
        <r>
          <rPr>
            <sz val="11"/>
            <color theme="1"/>
            <rFont val="Calibri"/>
            <family val="2"/>
            <scheme val="minor"/>
          </rPr>
          <t>Introduzca un número con dos decimales como máximo. Debe ser igual o mayor a la "Cantidad Real Consumida"</t>
        </r>
      </text>
    </comment>
    <comment ref="E147" authorId="2" shapeId="0" xr:uid="{1A1C3FA8-F10F-4693-84EA-A3D85B2DB37F}">
      <text>
        <r>
          <rPr>
            <sz val="11"/>
            <color theme="1"/>
            <rFont val="Calibri"/>
            <family val="2"/>
            <scheme val="minor"/>
          </rPr>
          <t>Introduzca un número con dos decimales como máximo</t>
        </r>
      </text>
    </comment>
    <comment ref="F147" authorId="2" shapeId="0" xr:uid="{D5C42288-B143-4132-AF89-85DC0C047621}">
      <text>
        <r>
          <rPr>
            <sz val="11"/>
            <color theme="1"/>
            <rFont val="Calibri"/>
            <family val="2"/>
            <scheme val="minor"/>
          </rPr>
          <t>Monto calculado automáticamente por el sistema</t>
        </r>
      </text>
    </comment>
    <comment ref="A160" authorId="1" shapeId="0" xr:uid="{DE8BA288-7C93-4D43-A689-5AC1C4E32EB0}">
      <text>
        <r>
          <rPr>
            <sz val="11"/>
            <color theme="1"/>
            <rFont val="Calibri"/>
            <family val="2"/>
            <scheme val="minor"/>
          </rPr>
          <t>Introducir un texto con el nombre o referencia de la contratación</t>
        </r>
      </text>
    </comment>
    <comment ref="B160" authorId="1" shapeId="0" xr:uid="{EE451F1E-2396-4F69-B14A-237472EE7731}">
      <text>
        <r>
          <rPr>
            <sz val="11"/>
            <color theme="1"/>
            <rFont val="Calibri"/>
            <family val="2"/>
            <scheme val="minor"/>
          </rPr>
          <t>Introduzca un texto con la finalidad de la contratación</t>
        </r>
      </text>
    </comment>
    <comment ref="C160" authorId="2" shapeId="0" xr:uid="{9A51552E-BACC-427D-90FD-7494D2779B41}">
      <text>
        <r>
          <rPr>
            <sz val="11"/>
            <color theme="1"/>
            <rFont val="Calibri"/>
            <family val="2"/>
            <scheme val="minor"/>
          </rPr>
          <t>Seleccionar un valor del listado</t>
        </r>
      </text>
    </comment>
    <comment ref="D160" authorId="2" shapeId="0" xr:uid="{A7C761E5-2AB4-40F8-87D1-735F82FD2F2C}">
      <text>
        <r>
          <rPr>
            <sz val="11"/>
            <color theme="1"/>
            <rFont val="Calibri"/>
            <family val="2"/>
            <scheme val="minor"/>
          </rPr>
          <t>Seleccione el tipo de procedimiento</t>
        </r>
      </text>
    </comment>
    <comment ref="E160" authorId="2" shapeId="0" xr:uid="{8C2BE076-F41D-4A90-BEB7-011216C2283D}">
      <text>
        <r>
          <rPr>
            <sz val="11"/>
            <color theme="1"/>
            <rFont val="Calibri"/>
            <family val="2"/>
            <scheme val="minor"/>
          </rPr>
          <t>Seleccione un valor de la lista</t>
        </r>
      </text>
    </comment>
    <comment ref="F160" authorId="2" shapeId="0" xr:uid="{F19E4BB5-3950-4152-83EF-61F632915098}">
      <text>
        <r>
          <rPr>
            <sz val="11"/>
            <color theme="1"/>
            <rFont val="Calibri"/>
            <family val="2"/>
            <scheme val="minor"/>
          </rPr>
          <t>Introduzca el código SNIP</t>
        </r>
      </text>
    </comment>
    <comment ref="C161" authorId="2" shapeId="0" xr:uid="{CA61A24E-756D-460D-9C0D-B4258742B79D}">
      <text>
        <r>
          <rPr>
            <sz val="11"/>
            <color theme="1"/>
            <rFont val="Calibri"/>
            <family val="2"/>
            <scheme val="minor"/>
          </rPr>
          <t>Introduzca la fecha de inicio del proceso, en formato dd-mm-aaaa</t>
        </r>
      </text>
    </comment>
    <comment ref="F161" authorId="2" shapeId="0" xr:uid="{159DCD30-9535-4343-9536-B2CF40513D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4B006D1B-4121-418D-911A-0DA2CA2EBF6D}">
      <text/>
    </comment>
    <comment ref="C163" authorId="2" shapeId="0" xr:uid="{5CB6FA57-0B82-4D1E-A40E-E9CAC282B4FA}">
      <text>
        <r>
          <rPr>
            <sz val="11"/>
            <color theme="1"/>
            <rFont val="Calibri"/>
            <family val="2"/>
            <scheme val="minor"/>
          </rPr>
          <t>Introduzca la fecha prevista de adjudicación, en formato dd-mm-aaaa</t>
        </r>
      </text>
    </comment>
    <comment ref="F163" authorId="2" shapeId="0" xr:uid="{01B96AA4-307A-4479-97F0-A2703B5DBD27}">
      <text/>
    </comment>
    <comment ref="F164" authorId="2" shapeId="0" xr:uid="{E947C638-F0AD-4E2A-8949-BF27464652F5}">
      <text/>
    </comment>
    <comment ref="A166" authorId="2" shapeId="0" xr:uid="{96DBF207-CDF4-4C66-8751-9856430D2BCD}">
      <text>
        <r>
          <rPr>
            <sz val="11"/>
            <color theme="1"/>
            <rFont val="Calibri"/>
            <family val="2"/>
            <scheme val="minor"/>
          </rPr>
          <t>Introduzca un codigo UNSPSC</t>
        </r>
      </text>
    </comment>
    <comment ref="B166" authorId="2" shapeId="0" xr:uid="{55D5B98E-DB9C-43D6-AC4D-842EE9E9DA47}">
      <text>
        <r>
          <rPr>
            <sz val="11"/>
            <color theme="1"/>
            <rFont val="Calibri"/>
            <family val="2"/>
            <scheme val="minor"/>
          </rPr>
          <t>Descripción calculada automáticamente a partir de código del artículo</t>
        </r>
      </text>
    </comment>
    <comment ref="C166" authorId="2" shapeId="0" xr:uid="{ABF26ABC-E04D-4523-AC17-3879F3E88871}">
      <text>
        <r>
          <rPr>
            <sz val="11"/>
            <color theme="1"/>
            <rFont val="Calibri"/>
            <family val="2"/>
            <scheme val="minor"/>
          </rPr>
          <t>Seleccione un valor de la lista</t>
        </r>
      </text>
    </comment>
    <comment ref="D166" authorId="2" shapeId="0" xr:uid="{202379FC-9C06-4E5D-9CEA-D0245645B73E}">
      <text>
        <r>
          <rPr>
            <sz val="11"/>
            <color theme="1"/>
            <rFont val="Calibri"/>
            <family val="2"/>
            <scheme val="minor"/>
          </rPr>
          <t>Introduzca un número con dos decimales como máximo. Debe ser igual o mayor a la "Cantidad Real Consumida"</t>
        </r>
      </text>
    </comment>
    <comment ref="E166" authorId="2" shapeId="0" xr:uid="{D5428F1E-87E9-4DD0-BC52-FFE05E9365DF}">
      <text>
        <r>
          <rPr>
            <sz val="11"/>
            <color theme="1"/>
            <rFont val="Calibri"/>
            <family val="2"/>
            <scheme val="minor"/>
          </rPr>
          <t>Introduzca un número con dos decimales como máximo</t>
        </r>
      </text>
    </comment>
    <comment ref="F166" authorId="2" shapeId="0" xr:uid="{6D73A0B3-6697-4B47-A4CD-82C2262CCB7C}">
      <text>
        <r>
          <rPr>
            <sz val="11"/>
            <color theme="1"/>
            <rFont val="Calibri"/>
            <family val="2"/>
            <scheme val="minor"/>
          </rPr>
          <t>Monto calculado automáticamente por el sistema</t>
        </r>
      </text>
    </comment>
    <comment ref="A180" authorId="1" shapeId="0" xr:uid="{35CF594D-AEBA-41B2-A5E1-FA32E3B08FC3}">
      <text>
        <r>
          <rPr>
            <sz val="11"/>
            <color theme="1"/>
            <rFont val="Calibri"/>
            <family val="2"/>
            <scheme val="minor"/>
          </rPr>
          <t>Introducir un texto con el nombre o referencia de la contratación</t>
        </r>
      </text>
    </comment>
    <comment ref="B180" authorId="1" shapeId="0" xr:uid="{A8CF6A34-A2D7-4ACA-990A-72BA1717401A}">
      <text>
        <r>
          <rPr>
            <sz val="11"/>
            <color theme="1"/>
            <rFont val="Calibri"/>
            <family val="2"/>
            <scheme val="minor"/>
          </rPr>
          <t>Introduzca un texto con la finalidad de la contratación</t>
        </r>
      </text>
    </comment>
    <comment ref="C180" authorId="2" shapeId="0" xr:uid="{7C2FFC5F-A38C-44FA-9F36-E9CE80D9ABDE}">
      <text>
        <r>
          <rPr>
            <sz val="11"/>
            <color theme="1"/>
            <rFont val="Calibri"/>
            <family val="2"/>
            <scheme val="minor"/>
          </rPr>
          <t>Seleccionar un valor del listado</t>
        </r>
      </text>
    </comment>
    <comment ref="D180" authorId="1" shapeId="0" xr:uid="{A917AB58-0E59-496D-8561-CFBEEE24C3B3}">
      <text>
        <r>
          <rPr>
            <sz val="11"/>
            <color theme="1"/>
            <rFont val="Calibri"/>
            <family val="2"/>
            <scheme val="minor"/>
          </rPr>
          <t>Seleccione el tipo de procedimiento</t>
        </r>
      </text>
    </comment>
    <comment ref="E180" authorId="2" shapeId="0" xr:uid="{D0582BA7-6AD9-4C51-A115-34E6DCF6343D}">
      <text>
        <r>
          <rPr>
            <sz val="11"/>
            <color theme="1"/>
            <rFont val="Calibri"/>
            <family val="2"/>
            <scheme val="minor"/>
          </rPr>
          <t>Seleccione un valor de la lista</t>
        </r>
      </text>
    </comment>
    <comment ref="F180" authorId="2" shapeId="0" xr:uid="{D9C78FC1-D8E4-4BD7-8A70-6614AE3C0941}">
      <text>
        <r>
          <rPr>
            <sz val="11"/>
            <color theme="1"/>
            <rFont val="Calibri"/>
            <family val="2"/>
            <scheme val="minor"/>
          </rPr>
          <t>Introduzca el código SNIP</t>
        </r>
      </text>
    </comment>
    <comment ref="C181" authorId="2" shapeId="0" xr:uid="{C8AB90AD-63E3-4598-9802-D45F6BF24BB1}">
      <text>
        <r>
          <rPr>
            <sz val="11"/>
            <color theme="1"/>
            <rFont val="Calibri"/>
            <family val="2"/>
            <scheme val="minor"/>
          </rPr>
          <t>Introduzca la fecha de inicio del proceso, en formato dd-mm-aaaa</t>
        </r>
      </text>
    </comment>
    <comment ref="F181" authorId="2" shapeId="0" xr:uid="{FFA2E3CF-8400-4ED7-AEE6-AE038A8F91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2" shapeId="0" xr:uid="{CBA47099-E8B7-49E4-AA7D-25550CD86D41}">
      <text/>
    </comment>
    <comment ref="C183" authorId="2" shapeId="0" xr:uid="{0457409D-645E-48C7-9FAF-800E861D29F3}">
      <text>
        <r>
          <rPr>
            <sz val="11"/>
            <color theme="1"/>
            <rFont val="Calibri"/>
            <family val="2"/>
            <scheme val="minor"/>
          </rPr>
          <t>Introduzca la fecha prevista de adjudicación, en formato dd-mm-aaaa</t>
        </r>
      </text>
    </comment>
    <comment ref="F183" authorId="2" shapeId="0" xr:uid="{78B53CB0-161A-47CC-9F7B-31262340A11B}">
      <text/>
    </comment>
    <comment ref="F184" authorId="2" shapeId="0" xr:uid="{53C24345-28A2-4337-ACE3-A8A0272BE297}">
      <text/>
    </comment>
    <comment ref="A186" authorId="2" shapeId="0" xr:uid="{EC34FA54-C128-4A18-B29F-FDDA5A117207}">
      <text>
        <r>
          <rPr>
            <sz val="11"/>
            <color theme="1"/>
            <rFont val="Calibri"/>
            <family val="2"/>
            <scheme val="minor"/>
          </rPr>
          <t>Introduzca un codigo UNSPSC</t>
        </r>
      </text>
    </comment>
    <comment ref="B186" authorId="2" shapeId="0" xr:uid="{F342CA9C-F943-4432-B1EC-FFCB620FB93B}">
      <text>
        <r>
          <rPr>
            <sz val="11"/>
            <color theme="1"/>
            <rFont val="Calibri"/>
            <family val="2"/>
            <scheme val="minor"/>
          </rPr>
          <t>Descripción calculada automáticamente a partir de código del artículo</t>
        </r>
      </text>
    </comment>
    <comment ref="C186" authorId="2" shapeId="0" xr:uid="{9467ED9E-B1FF-4E50-869F-1609EE0256D5}">
      <text>
        <r>
          <rPr>
            <sz val="11"/>
            <color theme="1"/>
            <rFont val="Calibri"/>
            <family val="2"/>
            <scheme val="minor"/>
          </rPr>
          <t>Seleccione un valor de la lista</t>
        </r>
      </text>
    </comment>
    <comment ref="D186" authorId="2" shapeId="0" xr:uid="{A140EF6E-E329-471E-A864-9A9F771E1D37}">
      <text>
        <r>
          <rPr>
            <sz val="11"/>
            <color theme="1"/>
            <rFont val="Calibri"/>
            <family val="2"/>
            <scheme val="minor"/>
          </rPr>
          <t>Introduzca un número con dos decimales como máximo. Debe ser igual o mayor a la "Cantidad Real Consumida"</t>
        </r>
      </text>
    </comment>
    <comment ref="E186" authorId="2" shapeId="0" xr:uid="{C71D997E-55A2-46F7-93B7-79993E24E460}">
      <text>
        <r>
          <rPr>
            <sz val="11"/>
            <color theme="1"/>
            <rFont val="Calibri"/>
            <family val="2"/>
            <scheme val="minor"/>
          </rPr>
          <t>Introduzca un número con dos decimales como máximo</t>
        </r>
      </text>
    </comment>
    <comment ref="F186" authorId="2" shapeId="0" xr:uid="{C1E7EE4D-9D90-4670-AABC-88AD0F881691}">
      <text>
        <r>
          <rPr>
            <sz val="11"/>
            <color theme="1"/>
            <rFont val="Calibri"/>
            <family val="2"/>
            <scheme val="minor"/>
          </rPr>
          <t>Monto calculado automáticamente por el sistema</t>
        </r>
      </text>
    </comment>
    <comment ref="A192" authorId="1" shapeId="0" xr:uid="{74A308FD-695A-4CCC-90B2-CBC0DDD6CE78}">
      <text>
        <r>
          <rPr>
            <sz val="11"/>
            <color theme="1"/>
            <rFont val="Calibri"/>
            <family val="2"/>
            <scheme val="minor"/>
          </rPr>
          <t>Introducir un texto con el nombre o referencia de la contratación</t>
        </r>
      </text>
    </comment>
    <comment ref="B192" authorId="1" shapeId="0" xr:uid="{5246B316-23EE-42FE-A0EF-BD637CCE897A}">
      <text>
        <r>
          <rPr>
            <sz val="11"/>
            <color theme="1"/>
            <rFont val="Calibri"/>
            <family val="2"/>
            <scheme val="minor"/>
          </rPr>
          <t>Introduzca un texto con la finalidad de la contratación</t>
        </r>
      </text>
    </comment>
    <comment ref="C192" authorId="2" shapeId="0" xr:uid="{B6BF7CA0-B653-4BE2-9D56-AAD5B5B89F15}">
      <text>
        <r>
          <rPr>
            <sz val="11"/>
            <color theme="1"/>
            <rFont val="Calibri"/>
            <family val="2"/>
            <scheme val="minor"/>
          </rPr>
          <t>Seleccionar un valor del listado</t>
        </r>
      </text>
    </comment>
    <comment ref="D192" authorId="2" shapeId="0" xr:uid="{69EAD820-F062-4303-9922-093446A38224}">
      <text>
        <r>
          <rPr>
            <sz val="11"/>
            <color theme="1"/>
            <rFont val="Calibri"/>
            <family val="2"/>
            <scheme val="minor"/>
          </rPr>
          <t>Seleccione el tipo de procedimiento</t>
        </r>
      </text>
    </comment>
    <comment ref="E192" authorId="2" shapeId="0" xr:uid="{3F0CAF15-94B7-4282-A125-ABB11C78588B}">
      <text>
        <r>
          <rPr>
            <sz val="11"/>
            <color theme="1"/>
            <rFont val="Calibri"/>
            <family val="2"/>
            <scheme val="minor"/>
          </rPr>
          <t>Seleccione un valor de la lista</t>
        </r>
      </text>
    </comment>
    <comment ref="F192" authorId="2" shapeId="0" xr:uid="{EC5FDF15-4953-4373-A0A5-B3A4786373E2}">
      <text>
        <r>
          <rPr>
            <sz val="11"/>
            <color theme="1"/>
            <rFont val="Calibri"/>
            <family val="2"/>
            <scheme val="minor"/>
          </rPr>
          <t>Introduzca el código SNIP</t>
        </r>
      </text>
    </comment>
    <comment ref="C193" authorId="2" shapeId="0" xr:uid="{EED39A90-0D87-4AAA-95DF-52E634C0F90C}">
      <text>
        <r>
          <rPr>
            <sz val="11"/>
            <color theme="1"/>
            <rFont val="Calibri"/>
            <family val="2"/>
            <scheme val="minor"/>
          </rPr>
          <t>Introduzca la fecha de inicio del proceso, en formato dd-mm-aaaa</t>
        </r>
      </text>
    </comment>
    <comment ref="F193" authorId="2" shapeId="0" xr:uid="{7B8EB2E9-980B-4C07-B457-91740A9184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2" shapeId="0" xr:uid="{4E88F2EF-1EC3-4896-899E-AB850B292D71}">
      <text/>
    </comment>
    <comment ref="C195" authorId="2" shapeId="0" xr:uid="{72CC8141-C203-45E1-9801-D7FBDBE6E40B}">
      <text>
        <r>
          <rPr>
            <sz val="11"/>
            <color theme="1"/>
            <rFont val="Calibri"/>
            <family val="2"/>
            <scheme val="minor"/>
          </rPr>
          <t>Introduzca la fecha prevista de adjudicación, en formato dd-mm-aaaa</t>
        </r>
      </text>
    </comment>
    <comment ref="F195" authorId="2" shapeId="0" xr:uid="{58F3D10C-E810-402B-A82B-09CEA2A43984}">
      <text/>
    </comment>
    <comment ref="F196" authorId="2" shapeId="0" xr:uid="{52AD28EB-1A21-48D9-A37D-9BE71C599E22}">
      <text/>
    </comment>
    <comment ref="A198" authorId="2" shapeId="0" xr:uid="{379F2BD2-12FD-4A16-884B-E904B239F856}">
      <text>
        <r>
          <rPr>
            <sz val="11"/>
            <color theme="1"/>
            <rFont val="Calibri"/>
            <family val="2"/>
            <scheme val="minor"/>
          </rPr>
          <t>Introduzca un codigo UNSPSC</t>
        </r>
      </text>
    </comment>
    <comment ref="B198" authorId="2" shapeId="0" xr:uid="{FB80F580-839A-46E6-A2FC-E4C8D5D8F9F7}">
      <text>
        <r>
          <rPr>
            <sz val="11"/>
            <color theme="1"/>
            <rFont val="Calibri"/>
            <family val="2"/>
            <scheme val="minor"/>
          </rPr>
          <t>Descripción calculada automáticamente a partir de código del artículo</t>
        </r>
      </text>
    </comment>
    <comment ref="C198" authorId="2" shapeId="0" xr:uid="{90E5606E-2564-413C-AC7D-98EB2869B35A}">
      <text>
        <r>
          <rPr>
            <sz val="11"/>
            <color theme="1"/>
            <rFont val="Calibri"/>
            <family val="2"/>
            <scheme val="minor"/>
          </rPr>
          <t>Seleccione un valor de la lista</t>
        </r>
      </text>
    </comment>
    <comment ref="D198" authorId="2" shapeId="0" xr:uid="{94EFF801-658D-4FED-BEA6-201B4C8C7230}">
      <text>
        <r>
          <rPr>
            <sz val="11"/>
            <color theme="1"/>
            <rFont val="Calibri"/>
            <family val="2"/>
            <scheme val="minor"/>
          </rPr>
          <t>Introduzca un número con dos decimales como máximo. Debe ser igual o mayor a la "Cantidad Real Consumida"</t>
        </r>
      </text>
    </comment>
    <comment ref="E198" authorId="2" shapeId="0" xr:uid="{12691178-7B3B-4A96-95AB-A9A4836CAA80}">
      <text>
        <r>
          <rPr>
            <sz val="11"/>
            <color theme="1"/>
            <rFont val="Calibri"/>
            <family val="2"/>
            <scheme val="minor"/>
          </rPr>
          <t>Introduzca un número con dos decimales como máximo</t>
        </r>
      </text>
    </comment>
    <comment ref="F198" authorId="2" shapeId="0" xr:uid="{D424E566-DA99-44E3-A66F-10DECCFEB162}">
      <text>
        <r>
          <rPr>
            <sz val="11"/>
            <color theme="1"/>
            <rFont val="Calibri"/>
            <family val="2"/>
            <scheme val="minor"/>
          </rPr>
          <t>Monto calculado automáticamente por el sistema</t>
        </r>
      </text>
    </comment>
    <comment ref="A206" authorId="1" shapeId="0" xr:uid="{75777AB5-5C23-451F-8441-DD2094BB3353}">
      <text>
        <r>
          <rPr>
            <sz val="11"/>
            <color theme="1"/>
            <rFont val="Calibri"/>
            <family val="2"/>
            <scheme val="minor"/>
          </rPr>
          <t>Introducir un texto con el nombre o referencia de la contratación</t>
        </r>
      </text>
    </comment>
    <comment ref="B206" authorId="1" shapeId="0" xr:uid="{435D8D77-F7A6-4894-A52E-847F68B42BF6}">
      <text>
        <r>
          <rPr>
            <sz val="11"/>
            <color theme="1"/>
            <rFont val="Calibri"/>
            <family val="2"/>
            <scheme val="minor"/>
          </rPr>
          <t>Introduzca un texto con la finalidad de la contratación</t>
        </r>
      </text>
    </comment>
    <comment ref="C206" authorId="2" shapeId="0" xr:uid="{0F113FE6-AB42-4C48-905B-A835E96DB157}">
      <text>
        <r>
          <rPr>
            <sz val="11"/>
            <color theme="1"/>
            <rFont val="Calibri"/>
            <family val="2"/>
            <scheme val="minor"/>
          </rPr>
          <t>Seleccionar un valor del listado</t>
        </r>
      </text>
    </comment>
    <comment ref="D206" authorId="2" shapeId="0" xr:uid="{CD9B4537-9BA4-44F9-B817-2C6EF334D0D3}">
      <text>
        <r>
          <rPr>
            <sz val="11"/>
            <color theme="1"/>
            <rFont val="Calibri"/>
            <family val="2"/>
            <scheme val="minor"/>
          </rPr>
          <t>Seleccione el tipo de procedimiento</t>
        </r>
      </text>
    </comment>
    <comment ref="E206" authorId="2" shapeId="0" xr:uid="{95A1DB6B-18DF-408B-B83B-775AC6984FC9}">
      <text>
        <r>
          <rPr>
            <sz val="11"/>
            <color theme="1"/>
            <rFont val="Calibri"/>
            <family val="2"/>
            <scheme val="minor"/>
          </rPr>
          <t>Seleccione un valor de la lista</t>
        </r>
      </text>
    </comment>
    <comment ref="F206" authorId="2" shapeId="0" xr:uid="{8F5C9157-581E-4912-A1E3-F33CE4EC2F89}">
      <text>
        <r>
          <rPr>
            <sz val="11"/>
            <color theme="1"/>
            <rFont val="Calibri"/>
            <family val="2"/>
            <scheme val="minor"/>
          </rPr>
          <t>Introduzca el código SNIP</t>
        </r>
      </text>
    </comment>
    <comment ref="C207" authorId="2" shapeId="0" xr:uid="{5DE43B9A-1841-41A8-8F24-9013BF84F4DF}">
      <text>
        <r>
          <rPr>
            <sz val="11"/>
            <color theme="1"/>
            <rFont val="Calibri"/>
            <family val="2"/>
            <scheme val="minor"/>
          </rPr>
          <t>Introduzca la fecha de inicio del proceso, en formato dd-mm-aaaa</t>
        </r>
      </text>
    </comment>
    <comment ref="F207" authorId="2" shapeId="0" xr:uid="{CF424996-F8A1-480E-A9F8-21F9BD4EC1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2" shapeId="0" xr:uid="{D5213197-A478-4435-9CA4-44886362C515}">
      <text/>
    </comment>
    <comment ref="C209" authorId="2" shapeId="0" xr:uid="{5D9C1872-2E0D-46D5-A467-F58512787FB5}">
      <text>
        <r>
          <rPr>
            <sz val="11"/>
            <color theme="1"/>
            <rFont val="Calibri"/>
            <family val="2"/>
            <scheme val="minor"/>
          </rPr>
          <t>Introduzca la fecha prevista de adjudicación, en formato dd-mm-aaaa</t>
        </r>
      </text>
    </comment>
    <comment ref="F209" authorId="2" shapeId="0" xr:uid="{AB178777-3AA4-43BD-9A53-DD7465152E0F}">
      <text/>
    </comment>
    <comment ref="F210" authorId="2" shapeId="0" xr:uid="{BDD3FDDC-A72F-4934-937D-43ED58370F20}">
      <text/>
    </comment>
    <comment ref="A212" authorId="2" shapeId="0" xr:uid="{632E5947-34F0-48B1-9E4E-B3F276F48E77}">
      <text>
        <r>
          <rPr>
            <sz val="11"/>
            <color theme="1"/>
            <rFont val="Calibri"/>
            <family val="2"/>
            <scheme val="minor"/>
          </rPr>
          <t>Introduzca un codigo UNSPSC</t>
        </r>
      </text>
    </comment>
    <comment ref="B212" authorId="2" shapeId="0" xr:uid="{6A32A7F6-97DF-434B-9883-0AD96E9754DB}">
      <text>
        <r>
          <rPr>
            <sz val="11"/>
            <color theme="1"/>
            <rFont val="Calibri"/>
            <family val="2"/>
            <scheme val="minor"/>
          </rPr>
          <t>Descripción calculada automáticamente a partir de código del artículo</t>
        </r>
      </text>
    </comment>
    <comment ref="C212" authorId="2" shapeId="0" xr:uid="{8587C19A-5635-4D2A-9B66-5D1C7861D220}">
      <text>
        <r>
          <rPr>
            <sz val="11"/>
            <color theme="1"/>
            <rFont val="Calibri"/>
            <family val="2"/>
            <scheme val="minor"/>
          </rPr>
          <t>Seleccione un valor de la lista</t>
        </r>
      </text>
    </comment>
    <comment ref="D212" authorId="2" shapeId="0" xr:uid="{2B257CA8-115C-4D25-B841-30C5D78654AA}">
      <text>
        <r>
          <rPr>
            <sz val="11"/>
            <color theme="1"/>
            <rFont val="Calibri"/>
            <family val="2"/>
            <scheme val="minor"/>
          </rPr>
          <t>Introduzca un número con dos decimales como máximo. Debe ser igual o mayor a la "Cantidad Real Consumida"</t>
        </r>
      </text>
    </comment>
    <comment ref="E212" authorId="2" shapeId="0" xr:uid="{2934E79C-FE54-4457-9E90-FC6ADD158A75}">
      <text>
        <r>
          <rPr>
            <sz val="11"/>
            <color theme="1"/>
            <rFont val="Calibri"/>
            <family val="2"/>
            <scheme val="minor"/>
          </rPr>
          <t>Introduzca un número con dos decimales como máximo</t>
        </r>
      </text>
    </comment>
    <comment ref="F212" authorId="2" shapeId="0" xr:uid="{F98F8F2D-763E-4F25-8284-7C1F68500008}">
      <text>
        <r>
          <rPr>
            <sz val="11"/>
            <color theme="1"/>
            <rFont val="Calibri"/>
            <family val="2"/>
            <scheme val="minor"/>
          </rPr>
          <t>Monto calculado automáticamente por el sistema</t>
        </r>
      </text>
    </comment>
    <comment ref="A218" authorId="1" shapeId="0" xr:uid="{DCCF1947-A254-41E3-8D5A-41AF43CC2439}">
      <text>
        <r>
          <rPr>
            <sz val="11"/>
            <color theme="1"/>
            <rFont val="Calibri"/>
            <family val="2"/>
            <scheme val="minor"/>
          </rPr>
          <t>Introducir un texto con el nombre o referencia de la contratación</t>
        </r>
      </text>
    </comment>
    <comment ref="B218" authorId="1" shapeId="0" xr:uid="{75109AC2-D779-47BB-896A-AA9E765F3500}">
      <text>
        <r>
          <rPr>
            <sz val="11"/>
            <color theme="1"/>
            <rFont val="Calibri"/>
            <family val="2"/>
            <scheme val="minor"/>
          </rPr>
          <t>Introduzca un texto con la finalidad de la contratación</t>
        </r>
      </text>
    </comment>
    <comment ref="C218" authorId="2" shapeId="0" xr:uid="{72625C95-637E-4257-9B96-5E0ACBE87800}">
      <text>
        <r>
          <rPr>
            <sz val="11"/>
            <color theme="1"/>
            <rFont val="Calibri"/>
            <family val="2"/>
            <scheme val="minor"/>
          </rPr>
          <t>Seleccionar un valor del listado</t>
        </r>
      </text>
    </comment>
    <comment ref="D218" authorId="2" shapeId="0" xr:uid="{0AF1EED1-AD3F-4344-AD33-8D7BC49556FE}">
      <text>
        <r>
          <rPr>
            <sz val="11"/>
            <color theme="1"/>
            <rFont val="Calibri"/>
            <family val="2"/>
            <scheme val="minor"/>
          </rPr>
          <t>Seleccione el tipo de procedimiento</t>
        </r>
      </text>
    </comment>
    <comment ref="E218" authorId="2" shapeId="0" xr:uid="{0FA964F6-FC9A-4A68-872C-317489B80890}">
      <text>
        <r>
          <rPr>
            <sz val="11"/>
            <color theme="1"/>
            <rFont val="Calibri"/>
            <family val="2"/>
            <scheme val="minor"/>
          </rPr>
          <t>Seleccione un valor de la lista</t>
        </r>
      </text>
    </comment>
    <comment ref="F218" authorId="2" shapeId="0" xr:uid="{655E6645-DDD5-4D4E-A6A5-CD2A33F04DEC}">
      <text>
        <r>
          <rPr>
            <sz val="11"/>
            <color theme="1"/>
            <rFont val="Calibri"/>
            <family val="2"/>
            <scheme val="minor"/>
          </rPr>
          <t>Introduzca el código SNIP</t>
        </r>
      </text>
    </comment>
    <comment ref="C219" authorId="2" shapeId="0" xr:uid="{22BE06CE-9030-45DE-8CA2-EC1F85619C6C}">
      <text>
        <r>
          <rPr>
            <sz val="11"/>
            <color theme="1"/>
            <rFont val="Calibri"/>
            <family val="2"/>
            <scheme val="minor"/>
          </rPr>
          <t>Introduzca la fecha de inicio del proceso, en formato dd-mm-aaaa</t>
        </r>
      </text>
    </comment>
    <comment ref="F219" authorId="2" shapeId="0" xr:uid="{B894BD23-91B7-47F5-A352-605367A086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xr:uid="{EEC00B8D-5ED3-4353-8944-C571A5B3FCE7}">
      <text/>
    </comment>
    <comment ref="C221" authorId="2" shapeId="0" xr:uid="{482F96E2-9645-41ED-A7AE-50824A914671}">
      <text>
        <r>
          <rPr>
            <sz val="11"/>
            <color theme="1"/>
            <rFont val="Calibri"/>
            <family val="2"/>
            <scheme val="minor"/>
          </rPr>
          <t>Introduzca la fecha prevista de adjudicación, en formato dd-mm-aaaa</t>
        </r>
      </text>
    </comment>
    <comment ref="F221" authorId="2" shapeId="0" xr:uid="{98A2C0DB-AA1A-49E4-8B88-06F03485E2A5}">
      <text/>
    </comment>
    <comment ref="F222" authorId="2" shapeId="0" xr:uid="{1399B957-0FC4-4FDA-AE52-4222D0F07F45}">
      <text/>
    </comment>
    <comment ref="A224" authorId="2" shapeId="0" xr:uid="{86945CA8-0E98-46A6-A15C-4244D4D9BFBD}">
      <text>
        <r>
          <rPr>
            <sz val="11"/>
            <color theme="1"/>
            <rFont val="Calibri"/>
            <family val="2"/>
            <scheme val="minor"/>
          </rPr>
          <t>Introduzca un codigo UNSPSC</t>
        </r>
      </text>
    </comment>
    <comment ref="B224" authorId="2" shapeId="0" xr:uid="{9077081E-39A0-4E88-B3E8-82A6A1A7BA17}">
      <text>
        <r>
          <rPr>
            <sz val="11"/>
            <color theme="1"/>
            <rFont val="Calibri"/>
            <family val="2"/>
            <scheme val="minor"/>
          </rPr>
          <t>Descripción calculada automáticamente a partir de código del artículo</t>
        </r>
      </text>
    </comment>
    <comment ref="C224" authorId="2" shapeId="0" xr:uid="{5E42132D-9A98-45DD-A5D6-F9E478679587}">
      <text>
        <r>
          <rPr>
            <sz val="11"/>
            <color theme="1"/>
            <rFont val="Calibri"/>
            <family val="2"/>
            <scheme val="minor"/>
          </rPr>
          <t>Seleccione un valor de la lista</t>
        </r>
      </text>
    </comment>
    <comment ref="D224" authorId="2" shapeId="0" xr:uid="{F275B47D-455C-409F-940E-7CAF49FBFF83}">
      <text>
        <r>
          <rPr>
            <sz val="11"/>
            <color theme="1"/>
            <rFont val="Calibri"/>
            <family val="2"/>
            <scheme val="minor"/>
          </rPr>
          <t>Introduzca un número con dos decimales como máximo. Debe ser igual o mayor a la "Cantidad Real Consumida"</t>
        </r>
      </text>
    </comment>
    <comment ref="E224" authorId="2" shapeId="0" xr:uid="{EA81F9D2-F5CD-47BB-9596-BEAC5BB4CD5C}">
      <text>
        <r>
          <rPr>
            <sz val="11"/>
            <color theme="1"/>
            <rFont val="Calibri"/>
            <family val="2"/>
            <scheme val="minor"/>
          </rPr>
          <t>Introduzca un número con dos decimales como máximo</t>
        </r>
      </text>
    </comment>
    <comment ref="F224" authorId="2" shapeId="0" xr:uid="{D43317A6-9124-4387-A0E7-39756D4F1190}">
      <text>
        <r>
          <rPr>
            <sz val="11"/>
            <color theme="1"/>
            <rFont val="Calibri"/>
            <family val="2"/>
            <scheme val="minor"/>
          </rPr>
          <t>Monto calculado automáticamente por el sistema</t>
        </r>
      </text>
    </comment>
    <comment ref="A230" authorId="1" shapeId="0" xr:uid="{4D9666DF-11D5-423D-9A6C-D0BCA199CE29}">
      <text>
        <r>
          <rPr>
            <sz val="11"/>
            <color theme="1"/>
            <rFont val="Calibri"/>
            <family val="2"/>
            <scheme val="minor"/>
          </rPr>
          <t>Introducir un texto con el nombre o referencia de la contratación</t>
        </r>
      </text>
    </comment>
    <comment ref="B230" authorId="1" shapeId="0" xr:uid="{D622BA72-9543-4A74-B5F6-FAB0ACFA79EB}">
      <text>
        <r>
          <rPr>
            <sz val="11"/>
            <color theme="1"/>
            <rFont val="Calibri"/>
            <family val="2"/>
            <scheme val="minor"/>
          </rPr>
          <t>Introduzca un texto con la finalidad de la contratación</t>
        </r>
      </text>
    </comment>
    <comment ref="C230" authorId="2" shapeId="0" xr:uid="{9095B633-CFA5-4A96-9134-FC57182A0F98}">
      <text>
        <r>
          <rPr>
            <sz val="11"/>
            <color theme="1"/>
            <rFont val="Calibri"/>
            <family val="2"/>
            <scheme val="minor"/>
          </rPr>
          <t>Seleccionar un valor del listado</t>
        </r>
      </text>
    </comment>
    <comment ref="D230" authorId="1" shapeId="0" xr:uid="{2C07C653-4B7C-4BEA-B4F8-79D2FA65B6D9}">
      <text>
        <r>
          <rPr>
            <sz val="11"/>
            <color theme="1"/>
            <rFont val="Calibri"/>
            <family val="2"/>
            <scheme val="minor"/>
          </rPr>
          <t>Seleccione el tipo de procedimiento</t>
        </r>
      </text>
    </comment>
    <comment ref="E230" authorId="2" shapeId="0" xr:uid="{9C95DAEE-EB02-4E1D-BB66-9F0C1AC8C1EF}">
      <text>
        <r>
          <rPr>
            <sz val="11"/>
            <color theme="1"/>
            <rFont val="Calibri"/>
            <family val="2"/>
            <scheme val="minor"/>
          </rPr>
          <t>Seleccione un valor de la lista</t>
        </r>
      </text>
    </comment>
    <comment ref="F230" authorId="2" shapeId="0" xr:uid="{3C196621-2F12-4D30-9E97-5316418D8D56}">
      <text>
        <r>
          <rPr>
            <sz val="11"/>
            <color theme="1"/>
            <rFont val="Calibri"/>
            <family val="2"/>
            <scheme val="minor"/>
          </rPr>
          <t>Introduzca el código SNIP</t>
        </r>
      </text>
    </comment>
    <comment ref="C231" authorId="2" shapeId="0" xr:uid="{847EEDB8-2D70-429D-B0B7-38380672DFA4}">
      <text>
        <r>
          <rPr>
            <sz val="11"/>
            <color theme="1"/>
            <rFont val="Calibri"/>
            <family val="2"/>
            <scheme val="minor"/>
          </rPr>
          <t>Introduzca la fecha de inicio del proceso, en formato dd-mm-aaaa</t>
        </r>
      </text>
    </comment>
    <comment ref="F231" authorId="2" shapeId="0" xr:uid="{C74F090C-8B83-4E72-826A-BFE39B2986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xr:uid="{613FFAF7-7DCD-44EC-8E6B-1CFA6281447A}">
      <text/>
    </comment>
    <comment ref="C233" authorId="2" shapeId="0" xr:uid="{CCBFB986-63DC-4921-B318-783F67976DDB}">
      <text>
        <r>
          <rPr>
            <sz val="11"/>
            <color theme="1"/>
            <rFont val="Calibri"/>
            <family val="2"/>
            <scheme val="minor"/>
          </rPr>
          <t>Introduzca la fecha prevista de adjudicación, en formato dd-mm-aaaa</t>
        </r>
      </text>
    </comment>
    <comment ref="F233" authorId="2" shapeId="0" xr:uid="{BB6C8B1A-5260-4702-9346-CDEB45E9873D}">
      <text/>
    </comment>
    <comment ref="F234" authorId="2" shapeId="0" xr:uid="{73E4BEC2-0DB9-4CFF-9473-D14F1F26056D}">
      <text/>
    </comment>
    <comment ref="A236" authorId="2" shapeId="0" xr:uid="{81D2AE41-E8EE-4CB3-AF16-95F87E4EC580}">
      <text>
        <r>
          <rPr>
            <sz val="11"/>
            <color theme="1"/>
            <rFont val="Calibri"/>
            <family val="2"/>
            <scheme val="minor"/>
          </rPr>
          <t>Introduzca un codigo UNSPSC</t>
        </r>
      </text>
    </comment>
    <comment ref="B236" authorId="2" shapeId="0" xr:uid="{C9DC54B9-74CD-43F1-BA69-1C886839F9BF}">
      <text>
        <r>
          <rPr>
            <sz val="11"/>
            <color theme="1"/>
            <rFont val="Calibri"/>
            <family val="2"/>
            <scheme val="minor"/>
          </rPr>
          <t>Descripción calculada automáticamente a partir de código del artículo</t>
        </r>
      </text>
    </comment>
    <comment ref="C236" authorId="2" shapeId="0" xr:uid="{3E8254DF-266C-4029-B780-948C87B80C21}">
      <text>
        <r>
          <rPr>
            <sz val="11"/>
            <color theme="1"/>
            <rFont val="Calibri"/>
            <family val="2"/>
            <scheme val="minor"/>
          </rPr>
          <t>Seleccione un valor de la lista</t>
        </r>
      </text>
    </comment>
    <comment ref="D236" authorId="2" shapeId="0" xr:uid="{F6034B32-6316-4AE4-8E83-E538DA38F50F}">
      <text>
        <r>
          <rPr>
            <sz val="11"/>
            <color theme="1"/>
            <rFont val="Calibri"/>
            <family val="2"/>
            <scheme val="minor"/>
          </rPr>
          <t>Introduzca un número con dos decimales como máximo. Debe ser igual o mayor a la "Cantidad Real Consumida"</t>
        </r>
      </text>
    </comment>
    <comment ref="E236" authorId="2" shapeId="0" xr:uid="{ED4228FD-7AE1-4B7A-B32D-F57D496DFE1E}">
      <text>
        <r>
          <rPr>
            <sz val="11"/>
            <color theme="1"/>
            <rFont val="Calibri"/>
            <family val="2"/>
            <scheme val="minor"/>
          </rPr>
          <t>Introduzca un número con dos decimales como máximo</t>
        </r>
      </text>
    </comment>
    <comment ref="F236" authorId="2" shapeId="0" xr:uid="{2D805178-B6AD-497E-A026-871214255D47}">
      <text>
        <r>
          <rPr>
            <sz val="11"/>
            <color theme="1"/>
            <rFont val="Calibri"/>
            <family val="2"/>
            <scheme val="minor"/>
          </rPr>
          <t>Monto calculado automáticamente por el sistema</t>
        </r>
      </text>
    </comment>
    <comment ref="A250" authorId="1" shapeId="0" xr:uid="{398FD9FB-33DD-4679-AC33-DB9A4F9789D7}">
      <text>
        <r>
          <rPr>
            <sz val="11"/>
            <color theme="1"/>
            <rFont val="Calibri"/>
            <family val="2"/>
            <scheme val="minor"/>
          </rPr>
          <t>Introducir un texto con el nombre o referencia de la contratación</t>
        </r>
      </text>
    </comment>
    <comment ref="B250" authorId="1" shapeId="0" xr:uid="{35021878-AAD0-4258-BA68-ABADFFF804CB}">
      <text>
        <r>
          <rPr>
            <sz val="11"/>
            <color theme="1"/>
            <rFont val="Calibri"/>
            <family val="2"/>
            <scheme val="minor"/>
          </rPr>
          <t>Introduzca un texto con la finalidad de la contratación</t>
        </r>
      </text>
    </comment>
    <comment ref="C250" authorId="2" shapeId="0" xr:uid="{F566C3EE-224A-409A-BB7B-DAC232B9ED32}">
      <text>
        <r>
          <rPr>
            <sz val="11"/>
            <color theme="1"/>
            <rFont val="Calibri"/>
            <family val="2"/>
            <scheme val="minor"/>
          </rPr>
          <t>Seleccionar un valor del listado</t>
        </r>
      </text>
    </comment>
    <comment ref="D250" authorId="2" shapeId="0" xr:uid="{E62A78B2-34EE-4CF6-96B3-64C12C921CB8}">
      <text>
        <r>
          <rPr>
            <sz val="11"/>
            <color theme="1"/>
            <rFont val="Calibri"/>
            <family val="2"/>
            <scheme val="minor"/>
          </rPr>
          <t>Seleccione el tipo de procedimiento</t>
        </r>
      </text>
    </comment>
    <comment ref="E250" authorId="2" shapeId="0" xr:uid="{E084D891-A10C-48F0-8EDC-EE15619B8908}">
      <text>
        <r>
          <rPr>
            <sz val="11"/>
            <color theme="1"/>
            <rFont val="Calibri"/>
            <family val="2"/>
            <scheme val="minor"/>
          </rPr>
          <t>Seleccione un valor de la lista</t>
        </r>
      </text>
    </comment>
    <comment ref="F250" authorId="2" shapeId="0" xr:uid="{2589AD63-3C6C-4ACD-8D9C-BCDB9E7C8817}">
      <text>
        <r>
          <rPr>
            <sz val="11"/>
            <color theme="1"/>
            <rFont val="Calibri"/>
            <family val="2"/>
            <scheme val="minor"/>
          </rPr>
          <t>Introduzca el código SNIP</t>
        </r>
      </text>
    </comment>
    <comment ref="C251" authorId="2" shapeId="0" xr:uid="{7746680D-9FCB-44D6-BD48-AA37F24FFACD}">
      <text>
        <r>
          <rPr>
            <sz val="11"/>
            <color theme="1"/>
            <rFont val="Calibri"/>
            <family val="2"/>
            <scheme val="minor"/>
          </rPr>
          <t>Introduzca la fecha de inicio del proceso, en formato dd-mm-aaaa</t>
        </r>
      </text>
    </comment>
    <comment ref="F251" authorId="2" shapeId="0" xr:uid="{3A28A4CE-CAAE-452D-BC34-A0448944C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2" shapeId="0" xr:uid="{23005ACF-F3A7-468A-B722-21203A1E7816}">
      <text/>
    </comment>
    <comment ref="C253" authorId="2" shapeId="0" xr:uid="{F7BF310C-4AB3-4A4B-AE6E-4E1C3486EC8C}">
      <text>
        <r>
          <rPr>
            <sz val="11"/>
            <color theme="1"/>
            <rFont val="Calibri"/>
            <family val="2"/>
            <scheme val="minor"/>
          </rPr>
          <t>Introduzca la fecha prevista de adjudicación, en formato dd-mm-aaaa</t>
        </r>
      </text>
    </comment>
    <comment ref="F253" authorId="2" shapeId="0" xr:uid="{ED8488E8-163E-424F-AA6D-86D01FEB3A84}">
      <text/>
    </comment>
    <comment ref="F254" authorId="2" shapeId="0" xr:uid="{D56E4ED6-9754-4501-96BB-F0DE3F8C7176}">
      <text/>
    </comment>
    <comment ref="A256" authorId="2" shapeId="0" xr:uid="{DDF10851-A9E7-4933-9C70-C368456AE603}">
      <text>
        <r>
          <rPr>
            <sz val="11"/>
            <color theme="1"/>
            <rFont val="Calibri"/>
            <family val="2"/>
            <scheme val="minor"/>
          </rPr>
          <t>Introduzca un codigo UNSPSC</t>
        </r>
      </text>
    </comment>
    <comment ref="B256" authorId="2" shapeId="0" xr:uid="{9776D742-94E3-422E-A749-7B363F2766C3}">
      <text>
        <r>
          <rPr>
            <sz val="11"/>
            <color theme="1"/>
            <rFont val="Calibri"/>
            <family val="2"/>
            <scheme val="minor"/>
          </rPr>
          <t>Descripción calculada automáticamente a partir de código del artículo</t>
        </r>
      </text>
    </comment>
    <comment ref="C256" authorId="2" shapeId="0" xr:uid="{3C839608-BD0A-4414-8A15-011EB442B17E}">
      <text>
        <r>
          <rPr>
            <sz val="11"/>
            <color theme="1"/>
            <rFont val="Calibri"/>
            <family val="2"/>
            <scheme val="minor"/>
          </rPr>
          <t>Seleccione un valor de la lista</t>
        </r>
      </text>
    </comment>
    <comment ref="D256" authorId="2" shapeId="0" xr:uid="{C028780C-F531-490E-823E-F2A92F223380}">
      <text>
        <r>
          <rPr>
            <sz val="11"/>
            <color theme="1"/>
            <rFont val="Calibri"/>
            <family val="2"/>
            <scheme val="minor"/>
          </rPr>
          <t>Introduzca un número con dos decimales como máximo. Debe ser igual o mayor a la "Cantidad Real Consumida"</t>
        </r>
      </text>
    </comment>
    <comment ref="E256" authorId="2" shapeId="0" xr:uid="{8CA37A3D-0941-4A77-B2E0-1DBC3A3B2A31}">
      <text>
        <r>
          <rPr>
            <sz val="11"/>
            <color theme="1"/>
            <rFont val="Calibri"/>
            <family val="2"/>
            <scheme val="minor"/>
          </rPr>
          <t>Introduzca un número con dos decimales como máximo</t>
        </r>
      </text>
    </comment>
    <comment ref="F256" authorId="2" shapeId="0" xr:uid="{67B17F01-6114-4C99-A04F-D0B7B14EBEC3}">
      <text>
        <r>
          <rPr>
            <sz val="11"/>
            <color theme="1"/>
            <rFont val="Calibri"/>
            <family val="2"/>
            <scheme val="minor"/>
          </rPr>
          <t>Monto calculado automáticamente por el sistema</t>
        </r>
      </text>
    </comment>
    <comment ref="A266" authorId="1" shapeId="0" xr:uid="{094F6B5C-08A2-403E-86D2-1E04AEE25855}">
      <text>
        <r>
          <rPr>
            <sz val="11"/>
            <color theme="1"/>
            <rFont val="Calibri"/>
            <family val="2"/>
            <scheme val="minor"/>
          </rPr>
          <t>Introducir un texto con el nombre o referencia de la contratación</t>
        </r>
      </text>
    </comment>
    <comment ref="B266" authorId="1" shapeId="0" xr:uid="{596CFDBD-B87E-4DF9-86B3-A4D87CBF6CFD}">
      <text>
        <r>
          <rPr>
            <sz val="11"/>
            <color theme="1"/>
            <rFont val="Calibri"/>
            <family val="2"/>
            <scheme val="minor"/>
          </rPr>
          <t>Introduzca un texto con la finalidad de la contratación</t>
        </r>
      </text>
    </comment>
    <comment ref="C266" authorId="2" shapeId="0" xr:uid="{5DE08349-5FC8-4C81-996A-051293A941A9}">
      <text>
        <r>
          <rPr>
            <sz val="11"/>
            <color theme="1"/>
            <rFont val="Calibri"/>
            <family val="2"/>
            <scheme val="minor"/>
          </rPr>
          <t>Seleccionar un valor del listado</t>
        </r>
      </text>
    </comment>
    <comment ref="D266" authorId="2" shapeId="0" xr:uid="{31F3E94E-12CB-4496-A7B5-B7FD7DC0C80E}">
      <text>
        <r>
          <rPr>
            <sz val="11"/>
            <color theme="1"/>
            <rFont val="Calibri"/>
            <family val="2"/>
            <scheme val="minor"/>
          </rPr>
          <t>Seleccione el tipo de procedimiento</t>
        </r>
      </text>
    </comment>
    <comment ref="E266" authorId="2" shapeId="0" xr:uid="{50F31D92-F7B2-4968-A5DD-071370F76198}">
      <text>
        <r>
          <rPr>
            <sz val="11"/>
            <color theme="1"/>
            <rFont val="Calibri"/>
            <family val="2"/>
            <scheme val="minor"/>
          </rPr>
          <t>Seleccione un valor de la lista</t>
        </r>
      </text>
    </comment>
    <comment ref="F266" authorId="2" shapeId="0" xr:uid="{A90D205B-AB45-4EBF-AECD-D28789CC7732}">
      <text>
        <r>
          <rPr>
            <sz val="11"/>
            <color theme="1"/>
            <rFont val="Calibri"/>
            <family val="2"/>
            <scheme val="minor"/>
          </rPr>
          <t>Introduzca el código SNIP</t>
        </r>
      </text>
    </comment>
    <comment ref="C267" authorId="2" shapeId="0" xr:uid="{02170FD7-2B50-4AB4-9D8A-FDFCF87A510A}">
      <text>
        <r>
          <rPr>
            <sz val="11"/>
            <color theme="1"/>
            <rFont val="Calibri"/>
            <family val="2"/>
            <scheme val="minor"/>
          </rPr>
          <t>Introduzca la fecha de inicio del proceso, en formato dd-mm-aaaa</t>
        </r>
      </text>
    </comment>
    <comment ref="F267" authorId="2" shapeId="0" xr:uid="{57B3A362-EC39-45BA-B001-AB5F703EA4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2" shapeId="0" xr:uid="{C6450E4D-0A45-4187-9E94-4B61EB0201B0}">
      <text/>
    </comment>
    <comment ref="C269" authorId="2" shapeId="0" xr:uid="{9D328904-069E-47F7-8FE9-D7D0325010E7}">
      <text>
        <r>
          <rPr>
            <sz val="11"/>
            <color theme="1"/>
            <rFont val="Calibri"/>
            <family val="2"/>
            <scheme val="minor"/>
          </rPr>
          <t>Introduzca la fecha prevista de adjudicación, en formato dd-mm-aaaa</t>
        </r>
      </text>
    </comment>
    <comment ref="F269" authorId="2" shapeId="0" xr:uid="{CAF59ED7-0695-4A32-B6A3-6EB3C84F195D}">
      <text/>
    </comment>
    <comment ref="F270" authorId="2" shapeId="0" xr:uid="{D1D6BD18-D5C4-4D55-9E41-F29ABFD1B203}">
      <text/>
    </comment>
    <comment ref="A272" authorId="2" shapeId="0" xr:uid="{A8F926C3-175D-4C6F-B0CC-70071EE64EF6}">
      <text>
        <r>
          <rPr>
            <sz val="11"/>
            <color theme="1"/>
            <rFont val="Calibri"/>
            <family val="2"/>
            <scheme val="minor"/>
          </rPr>
          <t>Introduzca un codigo UNSPSC</t>
        </r>
      </text>
    </comment>
    <comment ref="B272" authorId="2" shapeId="0" xr:uid="{FA13FDE3-3DF1-4B2B-A0F0-1558077707CB}">
      <text>
        <r>
          <rPr>
            <sz val="11"/>
            <color theme="1"/>
            <rFont val="Calibri"/>
            <family val="2"/>
            <scheme val="minor"/>
          </rPr>
          <t>Descripción calculada automáticamente a partir de código del artículo</t>
        </r>
      </text>
    </comment>
    <comment ref="C272" authorId="2" shapeId="0" xr:uid="{6FCF4682-F76E-489F-9006-5D0BAE4331DC}">
      <text>
        <r>
          <rPr>
            <sz val="11"/>
            <color theme="1"/>
            <rFont val="Calibri"/>
            <family val="2"/>
            <scheme val="minor"/>
          </rPr>
          <t>Seleccione un valor de la lista</t>
        </r>
      </text>
    </comment>
    <comment ref="D272" authorId="2" shapeId="0" xr:uid="{6C061C10-21F7-4A19-A2E4-9949267A5905}">
      <text>
        <r>
          <rPr>
            <sz val="11"/>
            <color theme="1"/>
            <rFont val="Calibri"/>
            <family val="2"/>
            <scheme val="minor"/>
          </rPr>
          <t>Introduzca un número con dos decimales como máximo. Debe ser igual o mayor a la "Cantidad Real Consumida"</t>
        </r>
      </text>
    </comment>
    <comment ref="E272" authorId="2" shapeId="0" xr:uid="{A11FDE33-F6A6-4D74-AED9-04D8796EC642}">
      <text>
        <r>
          <rPr>
            <sz val="11"/>
            <color theme="1"/>
            <rFont val="Calibri"/>
            <family val="2"/>
            <scheme val="minor"/>
          </rPr>
          <t>Introduzca un número con dos decimales como máximo</t>
        </r>
      </text>
    </comment>
    <comment ref="F272" authorId="2" shapeId="0" xr:uid="{48699EE1-550F-4C95-83E7-D3F8F38098E2}">
      <text>
        <r>
          <rPr>
            <sz val="11"/>
            <color theme="1"/>
            <rFont val="Calibri"/>
            <family val="2"/>
            <scheme val="minor"/>
          </rPr>
          <t>Monto calculado automáticamente por el sistema</t>
        </r>
      </text>
    </comment>
    <comment ref="A282" authorId="1" shapeId="0" xr:uid="{3889915B-16C0-4F4D-AD2C-40536C356502}">
      <text>
        <r>
          <rPr>
            <sz val="11"/>
            <color theme="1"/>
            <rFont val="Calibri"/>
            <family val="2"/>
            <scheme val="minor"/>
          </rPr>
          <t>Introducir un texto con el nombre o referencia de la contratación</t>
        </r>
      </text>
    </comment>
    <comment ref="B282" authorId="1" shapeId="0" xr:uid="{20F46E18-1E94-4A6C-9010-B69A70625784}">
      <text>
        <r>
          <rPr>
            <sz val="11"/>
            <color theme="1"/>
            <rFont val="Calibri"/>
            <family val="2"/>
            <scheme val="minor"/>
          </rPr>
          <t>Introduzca un texto con la finalidad de la contratación</t>
        </r>
      </text>
    </comment>
    <comment ref="C282" authorId="2" shapeId="0" xr:uid="{F6D1DF13-BD92-4AEB-9EC5-897A76C7B261}">
      <text>
        <r>
          <rPr>
            <sz val="11"/>
            <color theme="1"/>
            <rFont val="Calibri"/>
            <family val="2"/>
            <scheme val="minor"/>
          </rPr>
          <t>Seleccionar un valor del listado</t>
        </r>
      </text>
    </comment>
    <comment ref="D282" authorId="2" shapeId="0" xr:uid="{DEA17E29-A8E9-4106-A75B-0B403BEF983D}">
      <text>
        <r>
          <rPr>
            <sz val="11"/>
            <color theme="1"/>
            <rFont val="Calibri"/>
            <family val="2"/>
            <scheme val="minor"/>
          </rPr>
          <t>Seleccione el tipo de procedimiento</t>
        </r>
      </text>
    </comment>
    <comment ref="E282" authorId="2" shapeId="0" xr:uid="{489B26ED-27AD-46F2-8D0A-4347EFE195C4}">
      <text>
        <r>
          <rPr>
            <sz val="11"/>
            <color theme="1"/>
            <rFont val="Calibri"/>
            <family val="2"/>
            <scheme val="minor"/>
          </rPr>
          <t>Seleccione un valor de la lista</t>
        </r>
      </text>
    </comment>
    <comment ref="F282" authorId="2" shapeId="0" xr:uid="{527D6D33-22B0-45DE-A887-D2B259E12051}">
      <text>
        <r>
          <rPr>
            <sz val="11"/>
            <color theme="1"/>
            <rFont val="Calibri"/>
            <family val="2"/>
            <scheme val="minor"/>
          </rPr>
          <t>Introduzca el código SNIP</t>
        </r>
      </text>
    </comment>
    <comment ref="C283" authorId="2" shapeId="0" xr:uid="{0EC823DE-BB2F-4019-9BE6-710C283B3517}">
      <text>
        <r>
          <rPr>
            <sz val="11"/>
            <color theme="1"/>
            <rFont val="Calibri"/>
            <family val="2"/>
            <scheme val="minor"/>
          </rPr>
          <t>Introduzca la fecha de inicio del proceso, en formato dd-mm-aaaa</t>
        </r>
      </text>
    </comment>
    <comment ref="F283" authorId="2" shapeId="0" xr:uid="{73E62474-EE36-47E1-888D-495E6F3265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2" shapeId="0" xr:uid="{491532AE-FA57-48D3-AC36-E6E17F9856ED}">
      <text/>
    </comment>
    <comment ref="C285" authorId="2" shapeId="0" xr:uid="{729C9E13-AFE4-45CD-8BC0-3EC8480C9C8F}">
      <text>
        <r>
          <rPr>
            <sz val="11"/>
            <color theme="1"/>
            <rFont val="Calibri"/>
            <family val="2"/>
            <scheme val="minor"/>
          </rPr>
          <t>Introduzca la fecha prevista de adjudicación, en formato dd-mm-aaaa</t>
        </r>
      </text>
    </comment>
    <comment ref="F285" authorId="2" shapeId="0" xr:uid="{02E7E169-76A3-47D9-95EE-F21A742D9D98}">
      <text/>
    </comment>
    <comment ref="F286" authorId="2" shapeId="0" xr:uid="{6ACF74CC-92BC-44C4-867D-132C98824DA6}">
      <text/>
    </comment>
    <comment ref="A288" authorId="2" shapeId="0" xr:uid="{9D7E8218-AF87-4004-A901-302033E5DCBC}">
      <text>
        <r>
          <rPr>
            <sz val="11"/>
            <color theme="1"/>
            <rFont val="Calibri"/>
            <family val="2"/>
            <scheme val="minor"/>
          </rPr>
          <t>Introduzca un codigo UNSPSC</t>
        </r>
      </text>
    </comment>
    <comment ref="B288" authorId="2" shapeId="0" xr:uid="{95A09224-4A01-40B4-A7DE-50E42D71DF45}">
      <text>
        <r>
          <rPr>
            <sz val="11"/>
            <color theme="1"/>
            <rFont val="Calibri"/>
            <family val="2"/>
            <scheme val="minor"/>
          </rPr>
          <t>Descripción calculada automáticamente a partir de código del artículo</t>
        </r>
      </text>
    </comment>
    <comment ref="C288" authorId="2" shapeId="0" xr:uid="{B6792DC9-3417-43E5-B4A7-DEF792CA016D}">
      <text>
        <r>
          <rPr>
            <sz val="11"/>
            <color theme="1"/>
            <rFont val="Calibri"/>
            <family val="2"/>
            <scheme val="minor"/>
          </rPr>
          <t>Seleccione un valor de la lista</t>
        </r>
      </text>
    </comment>
    <comment ref="D288" authorId="2" shapeId="0" xr:uid="{CEF90A2A-F314-4B1C-A7C8-2A9200CD803D}">
      <text>
        <r>
          <rPr>
            <sz val="11"/>
            <color theme="1"/>
            <rFont val="Calibri"/>
            <family val="2"/>
            <scheme val="minor"/>
          </rPr>
          <t>Introduzca un número con dos decimales como máximo. Debe ser igual o mayor a la "Cantidad Real Consumida"</t>
        </r>
      </text>
    </comment>
    <comment ref="E288" authorId="2" shapeId="0" xr:uid="{0C5F9828-2285-48F0-8816-2146AC9BCA61}">
      <text>
        <r>
          <rPr>
            <sz val="11"/>
            <color theme="1"/>
            <rFont val="Calibri"/>
            <family val="2"/>
            <scheme val="minor"/>
          </rPr>
          <t>Introduzca un número con dos decimales como máximo</t>
        </r>
      </text>
    </comment>
    <comment ref="F288" authorId="2" shapeId="0" xr:uid="{63D49BF4-25B2-4AFE-8EA1-94AD20B6239B}">
      <text>
        <r>
          <rPr>
            <sz val="11"/>
            <color theme="1"/>
            <rFont val="Calibri"/>
            <family val="2"/>
            <scheme val="minor"/>
          </rPr>
          <t>Monto calculado automáticamente por el sistema</t>
        </r>
      </text>
    </comment>
    <comment ref="A303" authorId="1" shapeId="0" xr:uid="{02ECDA0A-F8D2-49BA-8529-BB3D4E393EBD}">
      <text>
        <r>
          <rPr>
            <sz val="11"/>
            <color theme="1"/>
            <rFont val="Calibri"/>
            <family val="2"/>
            <scheme val="minor"/>
          </rPr>
          <t>Introducir un texto con el nombre o referencia de la contratación</t>
        </r>
      </text>
    </comment>
    <comment ref="B303" authorId="1" shapeId="0" xr:uid="{0E0E6365-714B-44AF-815A-FF54275C7BDC}">
      <text>
        <r>
          <rPr>
            <sz val="11"/>
            <color theme="1"/>
            <rFont val="Calibri"/>
            <family val="2"/>
            <scheme val="minor"/>
          </rPr>
          <t>Introduzca un texto con la finalidad de la contratación</t>
        </r>
      </text>
    </comment>
    <comment ref="C303" authorId="2" shapeId="0" xr:uid="{1966A8E2-5C53-4EB8-AEB7-DB7A9AB44F7F}">
      <text>
        <r>
          <rPr>
            <sz val="11"/>
            <color theme="1"/>
            <rFont val="Calibri"/>
            <family val="2"/>
            <scheme val="minor"/>
          </rPr>
          <t>Seleccionar un valor del listado</t>
        </r>
      </text>
    </comment>
    <comment ref="D303" authorId="2" shapeId="0" xr:uid="{EDE0ABC0-A2E5-4D4F-9DEA-CF9E6ED8D30E}">
      <text>
        <r>
          <rPr>
            <sz val="11"/>
            <color theme="1"/>
            <rFont val="Calibri"/>
            <family val="2"/>
            <scheme val="minor"/>
          </rPr>
          <t>Seleccione el tipo de procedimiento</t>
        </r>
      </text>
    </comment>
    <comment ref="E303" authorId="2" shapeId="0" xr:uid="{DFCBC2D1-86CB-43B5-BD8D-75252A548F97}">
      <text>
        <r>
          <rPr>
            <sz val="11"/>
            <color theme="1"/>
            <rFont val="Calibri"/>
            <family val="2"/>
            <scheme val="minor"/>
          </rPr>
          <t>Seleccione un valor de la lista</t>
        </r>
      </text>
    </comment>
    <comment ref="F303" authorId="2" shapeId="0" xr:uid="{0263662C-60AA-475B-B2E4-C88A5B7CC3B5}">
      <text>
        <r>
          <rPr>
            <sz val="11"/>
            <color theme="1"/>
            <rFont val="Calibri"/>
            <family val="2"/>
            <scheme val="minor"/>
          </rPr>
          <t>Introduzca el código SNIP</t>
        </r>
      </text>
    </comment>
    <comment ref="C304" authorId="2" shapeId="0" xr:uid="{7AE29A70-FC74-4CE5-9F8D-D6AF6E18225A}">
      <text>
        <r>
          <rPr>
            <sz val="11"/>
            <color theme="1"/>
            <rFont val="Calibri"/>
            <family val="2"/>
            <scheme val="minor"/>
          </rPr>
          <t>Introduzca la fecha de inicio del proceso, en formato dd-mm-aaaa</t>
        </r>
      </text>
    </comment>
    <comment ref="F304" authorId="2" shapeId="0" xr:uid="{894FD459-CDD9-4B1E-84AE-BBC573F8D2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xr:uid="{288C7681-A95A-49B3-BC4C-AECE272A0DA3}">
      <text/>
    </comment>
    <comment ref="C306" authorId="2" shapeId="0" xr:uid="{2F1D572D-42E6-4566-AB5F-8A123FD0413B}">
      <text>
        <r>
          <rPr>
            <sz val="11"/>
            <color theme="1"/>
            <rFont val="Calibri"/>
            <family val="2"/>
            <scheme val="minor"/>
          </rPr>
          <t>Introduzca la fecha prevista de adjudicación, en formato dd-mm-aaaa</t>
        </r>
      </text>
    </comment>
    <comment ref="F306" authorId="2" shapeId="0" xr:uid="{CB1FEFE9-50DB-408B-834A-D6BD43F52451}">
      <text/>
    </comment>
    <comment ref="F307" authorId="2" shapeId="0" xr:uid="{A4E7853A-C068-4C8B-A879-B78CB3E19469}">
      <text/>
    </comment>
    <comment ref="A309" authorId="2" shapeId="0" xr:uid="{BBBF0E81-384E-4FE1-B015-298C499BFC35}">
      <text>
        <r>
          <rPr>
            <sz val="11"/>
            <color theme="1"/>
            <rFont val="Calibri"/>
            <family val="2"/>
            <scheme val="minor"/>
          </rPr>
          <t>Introduzca un codigo UNSPSC</t>
        </r>
      </text>
    </comment>
    <comment ref="B309" authorId="2" shapeId="0" xr:uid="{8A8E04F4-BB76-4132-BFD2-C3AF7F03CECE}">
      <text>
        <r>
          <rPr>
            <sz val="11"/>
            <color theme="1"/>
            <rFont val="Calibri"/>
            <family val="2"/>
            <scheme val="minor"/>
          </rPr>
          <t>Descripción calculada automáticamente a partir de código del artículo</t>
        </r>
      </text>
    </comment>
    <comment ref="C309" authorId="2" shapeId="0" xr:uid="{835A3DC1-F3D2-49B8-B4B7-65A1DEDD7F99}">
      <text>
        <r>
          <rPr>
            <sz val="11"/>
            <color theme="1"/>
            <rFont val="Calibri"/>
            <family val="2"/>
            <scheme val="minor"/>
          </rPr>
          <t>Seleccione un valor de la lista</t>
        </r>
      </text>
    </comment>
    <comment ref="D309" authorId="2" shapeId="0" xr:uid="{334011F0-AB71-49B4-AFD9-47ECED86C3C4}">
      <text>
        <r>
          <rPr>
            <sz val="11"/>
            <color theme="1"/>
            <rFont val="Calibri"/>
            <family val="2"/>
            <scheme val="minor"/>
          </rPr>
          <t>Introduzca un número con dos decimales como máximo. Debe ser igual o mayor a la "Cantidad Real Consumida"</t>
        </r>
      </text>
    </comment>
    <comment ref="E309" authorId="2" shapeId="0" xr:uid="{6A5186BC-2860-45CA-AA33-8A53F02F5D65}">
      <text>
        <r>
          <rPr>
            <sz val="11"/>
            <color theme="1"/>
            <rFont val="Calibri"/>
            <family val="2"/>
            <scheme val="minor"/>
          </rPr>
          <t>Introduzca un número con dos decimales como máximo</t>
        </r>
      </text>
    </comment>
    <comment ref="F309" authorId="2" shapeId="0" xr:uid="{7F8FAFAC-F96C-4A11-B557-5C64D990F311}">
      <text>
        <r>
          <rPr>
            <sz val="11"/>
            <color theme="1"/>
            <rFont val="Calibri"/>
            <family val="2"/>
            <scheme val="minor"/>
          </rPr>
          <t>Monto calculado automáticamente por el sistema</t>
        </r>
      </text>
    </comment>
    <comment ref="A320" authorId="1" shapeId="0" xr:uid="{E2FC7382-3778-46C1-A85E-6E8B915C214F}">
      <text>
        <r>
          <rPr>
            <sz val="11"/>
            <color theme="1"/>
            <rFont val="Calibri"/>
            <family val="2"/>
            <scheme val="minor"/>
          </rPr>
          <t>Introducir un texto con el nombre o referencia de la contratación</t>
        </r>
      </text>
    </comment>
    <comment ref="B320" authorId="1" shapeId="0" xr:uid="{1ED338A0-257A-46D1-A361-9D5BF1535FFD}">
      <text>
        <r>
          <rPr>
            <sz val="11"/>
            <color theme="1"/>
            <rFont val="Calibri"/>
            <family val="2"/>
            <scheme val="minor"/>
          </rPr>
          <t>Introduzca un texto con la finalidad de la contratación</t>
        </r>
      </text>
    </comment>
    <comment ref="C320" authorId="2" shapeId="0" xr:uid="{ABF7C529-8B4A-4183-8FE3-0353BB70A7FB}">
      <text>
        <r>
          <rPr>
            <sz val="11"/>
            <color theme="1"/>
            <rFont val="Calibri"/>
            <family val="2"/>
            <scheme val="minor"/>
          </rPr>
          <t>Seleccionar un valor del listado</t>
        </r>
      </text>
    </comment>
    <comment ref="D320" authorId="2" shapeId="0" xr:uid="{07188ED1-EB36-4351-8EBC-BC906F98521F}">
      <text>
        <r>
          <rPr>
            <sz val="11"/>
            <color theme="1"/>
            <rFont val="Calibri"/>
            <family val="2"/>
            <scheme val="minor"/>
          </rPr>
          <t>Seleccione el tipo de procedimiento</t>
        </r>
      </text>
    </comment>
    <comment ref="E320" authorId="2" shapeId="0" xr:uid="{A7AF2E00-B189-41BE-8E66-E6ADC1F159C9}">
      <text>
        <r>
          <rPr>
            <sz val="11"/>
            <color theme="1"/>
            <rFont val="Calibri"/>
            <family val="2"/>
            <scheme val="minor"/>
          </rPr>
          <t>Seleccione un valor de la lista</t>
        </r>
      </text>
    </comment>
    <comment ref="F320" authorId="2" shapeId="0" xr:uid="{A99EFF4B-13E9-4D65-8F6B-EA56CFFE547E}">
      <text>
        <r>
          <rPr>
            <sz val="11"/>
            <color theme="1"/>
            <rFont val="Calibri"/>
            <family val="2"/>
            <scheme val="minor"/>
          </rPr>
          <t>Introduzca el código SNIP</t>
        </r>
      </text>
    </comment>
    <comment ref="C321" authorId="2" shapeId="0" xr:uid="{75AE40A8-BD8F-4310-AE02-CBCB8E437C88}">
      <text>
        <r>
          <rPr>
            <sz val="11"/>
            <color theme="1"/>
            <rFont val="Calibri"/>
            <family val="2"/>
            <scheme val="minor"/>
          </rPr>
          <t>Introduzca la fecha de inicio del proceso, en formato dd-mm-aaaa</t>
        </r>
      </text>
    </comment>
    <comment ref="F321" authorId="2" shapeId="0" xr:uid="{F2889E78-8B9E-434F-BE2F-AD89553246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2" shapeId="0" xr:uid="{8F9DF2CE-205E-40EF-B003-82478B744ACF}">
      <text/>
    </comment>
    <comment ref="C323" authorId="2" shapeId="0" xr:uid="{FCD69073-F72D-4B3D-99D2-F1287A514BFD}">
      <text>
        <r>
          <rPr>
            <sz val="11"/>
            <color theme="1"/>
            <rFont val="Calibri"/>
            <family val="2"/>
            <scheme val="minor"/>
          </rPr>
          <t>Introduzca la fecha prevista de adjudicación, en formato dd-mm-aaaa</t>
        </r>
      </text>
    </comment>
    <comment ref="F323" authorId="2" shapeId="0" xr:uid="{338AE131-2AC3-4D85-8D36-78A6A96652BE}">
      <text/>
    </comment>
    <comment ref="F324" authorId="2" shapeId="0" xr:uid="{6B3ECDEF-9A5F-4A0C-8ADA-B7D67A8181E7}">
      <text/>
    </comment>
    <comment ref="A326" authorId="2" shapeId="0" xr:uid="{9ABC88E7-0879-4158-B5C1-E23F5BF939BC}">
      <text>
        <r>
          <rPr>
            <sz val="11"/>
            <color theme="1"/>
            <rFont val="Calibri"/>
            <family val="2"/>
            <scheme val="minor"/>
          </rPr>
          <t>Introduzca un codigo UNSPSC</t>
        </r>
      </text>
    </comment>
    <comment ref="B326" authorId="2" shapeId="0" xr:uid="{3E1F0C2B-0AAE-4D58-A926-324C3A9BCA51}">
      <text>
        <r>
          <rPr>
            <sz val="11"/>
            <color theme="1"/>
            <rFont val="Calibri"/>
            <family val="2"/>
            <scheme val="minor"/>
          </rPr>
          <t>Descripción calculada automáticamente a partir de código del artículo</t>
        </r>
      </text>
    </comment>
    <comment ref="C326" authorId="2" shapeId="0" xr:uid="{096E4E13-FA11-40D8-8DEB-24697239BFA6}">
      <text>
        <r>
          <rPr>
            <sz val="11"/>
            <color theme="1"/>
            <rFont val="Calibri"/>
            <family val="2"/>
            <scheme val="minor"/>
          </rPr>
          <t>Seleccione un valor de la lista</t>
        </r>
      </text>
    </comment>
    <comment ref="D326" authorId="2" shapeId="0" xr:uid="{8D8C6C8A-23F6-4E5B-A36E-CDAFC99E4C36}">
      <text>
        <r>
          <rPr>
            <sz val="11"/>
            <color theme="1"/>
            <rFont val="Calibri"/>
            <family val="2"/>
            <scheme val="minor"/>
          </rPr>
          <t>Introduzca un número con dos decimales como máximo. Debe ser igual o mayor a la "Cantidad Real Consumida"</t>
        </r>
      </text>
    </comment>
    <comment ref="E326" authorId="2" shapeId="0" xr:uid="{A6A9D266-D6A2-4A04-8AD5-E5218DE92A12}">
      <text>
        <r>
          <rPr>
            <sz val="11"/>
            <color theme="1"/>
            <rFont val="Calibri"/>
            <family val="2"/>
            <scheme val="minor"/>
          </rPr>
          <t>Introduzca un número con dos decimales como máximo</t>
        </r>
      </text>
    </comment>
    <comment ref="F326" authorId="2" shapeId="0" xr:uid="{24961C99-0CEB-437A-A090-FA68C2AEA6C7}">
      <text>
        <r>
          <rPr>
            <sz val="11"/>
            <color theme="1"/>
            <rFont val="Calibri"/>
            <family val="2"/>
            <scheme val="minor"/>
          </rPr>
          <t>Monto calculado automáticamente por el sistema</t>
        </r>
      </text>
    </comment>
    <comment ref="A337" authorId="1" shapeId="0" xr:uid="{03A35FA4-D932-43F1-8B87-DDA5E5A41F26}">
      <text>
        <r>
          <rPr>
            <sz val="11"/>
            <color theme="1"/>
            <rFont val="Calibri"/>
            <family val="2"/>
            <scheme val="minor"/>
          </rPr>
          <t>Introducir un texto con el nombre o referencia de la contratación</t>
        </r>
      </text>
    </comment>
    <comment ref="B337" authorId="1" shapeId="0" xr:uid="{BC825E1B-A976-44F3-888C-94296822B312}">
      <text>
        <r>
          <rPr>
            <sz val="11"/>
            <color theme="1"/>
            <rFont val="Calibri"/>
            <family val="2"/>
            <scheme val="minor"/>
          </rPr>
          <t>Introduzca un texto con la finalidad de la contratación</t>
        </r>
      </text>
    </comment>
    <comment ref="C337" authorId="2" shapeId="0" xr:uid="{41C45D91-AA52-43E7-99F2-2E02DBA4680A}">
      <text>
        <r>
          <rPr>
            <sz val="11"/>
            <color theme="1"/>
            <rFont val="Calibri"/>
            <family val="2"/>
            <scheme val="minor"/>
          </rPr>
          <t>Seleccionar un valor del listado</t>
        </r>
      </text>
    </comment>
    <comment ref="D337" authorId="2" shapeId="0" xr:uid="{B9F8B8F2-565B-40BF-9E0F-B14E7141FFDD}">
      <text>
        <r>
          <rPr>
            <sz val="11"/>
            <color theme="1"/>
            <rFont val="Calibri"/>
            <family val="2"/>
            <scheme val="minor"/>
          </rPr>
          <t>Seleccione el tipo de procedimiento</t>
        </r>
      </text>
    </comment>
    <comment ref="E337" authorId="2" shapeId="0" xr:uid="{67A1D40C-CC0D-4BB3-AB34-F13167BBF194}">
      <text>
        <r>
          <rPr>
            <sz val="11"/>
            <color theme="1"/>
            <rFont val="Calibri"/>
            <family val="2"/>
            <scheme val="minor"/>
          </rPr>
          <t>Seleccione un valor de la lista</t>
        </r>
      </text>
    </comment>
    <comment ref="F337" authorId="2" shapeId="0" xr:uid="{7A32CE82-420F-4ECE-925B-C74C8DCA9751}">
      <text>
        <r>
          <rPr>
            <sz val="11"/>
            <color theme="1"/>
            <rFont val="Calibri"/>
            <family val="2"/>
            <scheme val="minor"/>
          </rPr>
          <t>Introduzca el código SNIP</t>
        </r>
      </text>
    </comment>
    <comment ref="C338" authorId="2" shapeId="0" xr:uid="{041F06B3-AD3A-442B-945A-3D399B8E69BD}">
      <text>
        <r>
          <rPr>
            <sz val="11"/>
            <color theme="1"/>
            <rFont val="Calibri"/>
            <family val="2"/>
            <scheme val="minor"/>
          </rPr>
          <t>Introduzca la fecha de inicio del proceso, en formato dd-mm-aaaa</t>
        </r>
      </text>
    </comment>
    <comment ref="F338" authorId="2" shapeId="0" xr:uid="{698AA312-7A48-48FA-B482-865E27A98F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xr:uid="{18052A06-FC4C-4369-B2D0-51380CBD8FBD}">
      <text/>
    </comment>
    <comment ref="C340" authorId="2" shapeId="0" xr:uid="{6609D480-05EF-4A97-BC99-B21EF93CE676}">
      <text>
        <r>
          <rPr>
            <sz val="11"/>
            <color theme="1"/>
            <rFont val="Calibri"/>
            <family val="2"/>
            <scheme val="minor"/>
          </rPr>
          <t>Introduzca la fecha prevista de adjudicación, en formato dd-mm-aaaa</t>
        </r>
      </text>
    </comment>
    <comment ref="F340" authorId="2" shapeId="0" xr:uid="{7EB32D4D-A914-4C1B-BD6C-FAF2ADC42E27}">
      <text/>
    </comment>
    <comment ref="F341" authorId="2" shapeId="0" xr:uid="{590520DA-1417-4DBB-AA04-0D8F01BC0F4B}">
      <text/>
    </comment>
    <comment ref="A343" authorId="2" shapeId="0" xr:uid="{61D944DC-F51C-4C00-963D-142675707A71}">
      <text>
        <r>
          <rPr>
            <sz val="11"/>
            <color theme="1"/>
            <rFont val="Calibri"/>
            <family val="2"/>
            <scheme val="minor"/>
          </rPr>
          <t>Introduzca un codigo UNSPSC</t>
        </r>
      </text>
    </comment>
    <comment ref="B343" authorId="2" shapeId="0" xr:uid="{78D881B0-DB12-4932-BC85-25F9C86C8260}">
      <text>
        <r>
          <rPr>
            <sz val="11"/>
            <color theme="1"/>
            <rFont val="Calibri"/>
            <family val="2"/>
            <scheme val="minor"/>
          </rPr>
          <t>Descripción calculada automáticamente a partir de código del artículo</t>
        </r>
      </text>
    </comment>
    <comment ref="C343" authorId="2" shapeId="0" xr:uid="{D0C8D1E7-359A-4F55-8975-DA8C3DCC0DC9}">
      <text>
        <r>
          <rPr>
            <sz val="11"/>
            <color theme="1"/>
            <rFont val="Calibri"/>
            <family val="2"/>
            <scheme val="minor"/>
          </rPr>
          <t>Seleccione un valor de la lista</t>
        </r>
      </text>
    </comment>
    <comment ref="D343" authorId="2" shapeId="0" xr:uid="{7F52420B-C639-4322-BC93-EBEB1BA8E236}">
      <text>
        <r>
          <rPr>
            <sz val="11"/>
            <color theme="1"/>
            <rFont val="Calibri"/>
            <family val="2"/>
            <scheme val="minor"/>
          </rPr>
          <t>Introduzca un número con dos decimales como máximo. Debe ser igual o mayor a la "Cantidad Real Consumida"</t>
        </r>
      </text>
    </comment>
    <comment ref="E343" authorId="2" shapeId="0" xr:uid="{5E0D7335-B86B-4C08-8BF2-FD8FADB498AE}">
      <text>
        <r>
          <rPr>
            <sz val="11"/>
            <color theme="1"/>
            <rFont val="Calibri"/>
            <family val="2"/>
            <scheme val="minor"/>
          </rPr>
          <t>Introduzca un número con dos decimales como máximo</t>
        </r>
      </text>
    </comment>
    <comment ref="F343" authorId="2" shapeId="0" xr:uid="{9705366A-04AF-4BE2-B3AD-F0F10B824410}">
      <text>
        <r>
          <rPr>
            <sz val="11"/>
            <color theme="1"/>
            <rFont val="Calibri"/>
            <family val="2"/>
            <scheme val="minor"/>
          </rPr>
          <t>Monto calculado automáticamente por el sistema</t>
        </r>
      </text>
    </comment>
    <comment ref="A354" authorId="1" shapeId="0" xr:uid="{DA9B85B0-5878-42C3-993D-C13A2FFCD2DB}">
      <text>
        <r>
          <rPr>
            <sz val="11"/>
            <color theme="1"/>
            <rFont val="Calibri"/>
            <family val="2"/>
            <scheme val="minor"/>
          </rPr>
          <t>Introducir un texto con el nombre o referencia de la contratación</t>
        </r>
      </text>
    </comment>
    <comment ref="B354" authorId="1" shapeId="0" xr:uid="{FBBE19BE-A8D9-4600-897D-023FA8F21DEE}">
      <text>
        <r>
          <rPr>
            <sz val="11"/>
            <color theme="1"/>
            <rFont val="Calibri"/>
            <family val="2"/>
            <scheme val="minor"/>
          </rPr>
          <t>Introduzca un texto con la finalidad de la contratación</t>
        </r>
      </text>
    </comment>
    <comment ref="C354" authorId="2" shapeId="0" xr:uid="{B3E11B7C-78A6-4B02-93AB-59917236952F}">
      <text>
        <r>
          <rPr>
            <sz val="11"/>
            <color theme="1"/>
            <rFont val="Calibri"/>
            <family val="2"/>
            <scheme val="minor"/>
          </rPr>
          <t>Seleccionar un valor del listado</t>
        </r>
      </text>
    </comment>
    <comment ref="D354" authorId="2" shapeId="0" xr:uid="{4C9AA4E6-B6C2-4D45-9B46-44633BEE3C76}">
      <text>
        <r>
          <rPr>
            <sz val="11"/>
            <color theme="1"/>
            <rFont val="Calibri"/>
            <family val="2"/>
            <scheme val="minor"/>
          </rPr>
          <t>Seleccione el tipo de procedimiento</t>
        </r>
      </text>
    </comment>
    <comment ref="E354" authorId="2" shapeId="0" xr:uid="{1254124E-7399-4A0B-B53A-6E489EEBA870}">
      <text>
        <r>
          <rPr>
            <sz val="11"/>
            <color theme="1"/>
            <rFont val="Calibri"/>
            <family val="2"/>
            <scheme val="minor"/>
          </rPr>
          <t>Seleccione un valor de la lista</t>
        </r>
      </text>
    </comment>
    <comment ref="F354" authorId="2" shapeId="0" xr:uid="{E181F184-42FE-47EB-8213-1EFDCDA6B3B4}">
      <text>
        <r>
          <rPr>
            <sz val="11"/>
            <color theme="1"/>
            <rFont val="Calibri"/>
            <family val="2"/>
            <scheme val="minor"/>
          </rPr>
          <t>Introduzca el código SNIP</t>
        </r>
      </text>
    </comment>
    <comment ref="C355" authorId="2" shapeId="0" xr:uid="{E63C2F8E-F3C2-4C9F-B37C-2D6A6CD66834}">
      <text>
        <r>
          <rPr>
            <sz val="11"/>
            <color theme="1"/>
            <rFont val="Calibri"/>
            <family val="2"/>
            <scheme val="minor"/>
          </rPr>
          <t>Introduzca la fecha de inicio del proceso, en formato dd-mm-aaaa</t>
        </r>
      </text>
    </comment>
    <comment ref="F355" authorId="2" shapeId="0" xr:uid="{5141587E-B9AA-4AD2-9579-0F2C6393E2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2" shapeId="0" xr:uid="{F222E281-A365-4E26-BA0A-4CD193E5B7D8}">
      <text/>
    </comment>
    <comment ref="C357" authorId="2" shapeId="0" xr:uid="{8A741829-0F2E-42F3-BCD6-EA04F018BA60}">
      <text>
        <r>
          <rPr>
            <sz val="11"/>
            <color theme="1"/>
            <rFont val="Calibri"/>
            <family val="2"/>
            <scheme val="minor"/>
          </rPr>
          <t>Introduzca la fecha prevista de adjudicación, en formato dd-mm-aaaa</t>
        </r>
      </text>
    </comment>
    <comment ref="F357" authorId="2" shapeId="0" xr:uid="{37E393CF-731A-4B30-81F2-0F4EB2467744}">
      <text/>
    </comment>
    <comment ref="F358" authorId="2" shapeId="0" xr:uid="{787FC7EE-06FD-47AE-B11C-F6EE07AC16F9}">
      <text/>
    </comment>
    <comment ref="A360" authorId="2" shapeId="0" xr:uid="{A3BDE1DA-F562-4368-BEF7-EFDF833C4386}">
      <text>
        <r>
          <rPr>
            <sz val="11"/>
            <color theme="1"/>
            <rFont val="Calibri"/>
            <family val="2"/>
            <scheme val="minor"/>
          </rPr>
          <t>Introduzca un codigo UNSPSC</t>
        </r>
      </text>
    </comment>
    <comment ref="B360" authorId="2" shapeId="0" xr:uid="{6A25E559-AEB7-40F0-BC62-E8B97DC888C5}">
      <text>
        <r>
          <rPr>
            <sz val="11"/>
            <color theme="1"/>
            <rFont val="Calibri"/>
            <family val="2"/>
            <scheme val="minor"/>
          </rPr>
          <t>Descripción calculada automáticamente a partir de código del artículo</t>
        </r>
      </text>
    </comment>
    <comment ref="C360" authorId="2" shapeId="0" xr:uid="{18C56DAD-2994-4654-8745-50E1E78E2D62}">
      <text>
        <r>
          <rPr>
            <sz val="11"/>
            <color theme="1"/>
            <rFont val="Calibri"/>
            <family val="2"/>
            <scheme val="minor"/>
          </rPr>
          <t>Seleccione un valor de la lista</t>
        </r>
      </text>
    </comment>
    <comment ref="D360" authorId="2" shapeId="0" xr:uid="{4DFC027A-FE20-4115-B4FB-FB51DB10769E}">
      <text>
        <r>
          <rPr>
            <sz val="11"/>
            <color theme="1"/>
            <rFont val="Calibri"/>
            <family val="2"/>
            <scheme val="minor"/>
          </rPr>
          <t>Introduzca un número con dos decimales como máximo. Debe ser igual o mayor a la "Cantidad Real Consumida"</t>
        </r>
      </text>
    </comment>
    <comment ref="E360" authorId="2" shapeId="0" xr:uid="{7E869F5A-D7BA-4C7E-B315-715F49F6B4AE}">
      <text>
        <r>
          <rPr>
            <sz val="11"/>
            <color theme="1"/>
            <rFont val="Calibri"/>
            <family val="2"/>
            <scheme val="minor"/>
          </rPr>
          <t>Introduzca un número con dos decimales como máximo</t>
        </r>
      </text>
    </comment>
    <comment ref="F360" authorId="2" shapeId="0" xr:uid="{FA85333B-9F8A-4249-B417-D9DD0DB204FA}">
      <text>
        <r>
          <rPr>
            <sz val="11"/>
            <color theme="1"/>
            <rFont val="Calibri"/>
            <family val="2"/>
            <scheme val="minor"/>
          </rPr>
          <t>Monto calculado automáticamente por el sistema</t>
        </r>
      </text>
    </comment>
    <comment ref="A371" authorId="1" shapeId="0" xr:uid="{EF661575-D7C2-404C-B5E4-6016BC94B801}">
      <text>
        <r>
          <rPr>
            <sz val="11"/>
            <color theme="1"/>
            <rFont val="Calibri"/>
            <family val="2"/>
            <scheme val="minor"/>
          </rPr>
          <t>Introducir un texto con el nombre o referencia de la contratación</t>
        </r>
      </text>
    </comment>
    <comment ref="B371" authorId="1" shapeId="0" xr:uid="{E680E0FC-4148-431D-A4AF-A3598654D5B1}">
      <text>
        <r>
          <rPr>
            <sz val="11"/>
            <color theme="1"/>
            <rFont val="Calibri"/>
            <family val="2"/>
            <scheme val="minor"/>
          </rPr>
          <t>Introduzca un texto con la finalidad de la contratación</t>
        </r>
      </text>
    </comment>
    <comment ref="C371" authorId="2" shapeId="0" xr:uid="{F6C620B5-5AFD-4F28-B678-1EDDBBE6BFFD}">
      <text>
        <r>
          <rPr>
            <sz val="11"/>
            <color theme="1"/>
            <rFont val="Calibri"/>
            <family val="2"/>
            <scheme val="minor"/>
          </rPr>
          <t>Seleccionar un valor del listado</t>
        </r>
      </text>
    </comment>
    <comment ref="D371" authorId="2" shapeId="0" xr:uid="{1C968C4F-2F88-4C0B-B65E-27F07716B241}">
      <text>
        <r>
          <rPr>
            <sz val="11"/>
            <color theme="1"/>
            <rFont val="Calibri"/>
            <family val="2"/>
            <scheme val="minor"/>
          </rPr>
          <t>Seleccione el tipo de procedimiento</t>
        </r>
      </text>
    </comment>
    <comment ref="E371" authorId="2" shapeId="0" xr:uid="{733D9F64-BA12-4F7F-85C4-A6A39F46AF6F}">
      <text>
        <r>
          <rPr>
            <sz val="11"/>
            <color theme="1"/>
            <rFont val="Calibri"/>
            <family val="2"/>
            <scheme val="minor"/>
          </rPr>
          <t>Seleccione un valor de la lista</t>
        </r>
      </text>
    </comment>
    <comment ref="F371" authorId="2" shapeId="0" xr:uid="{7B0AB957-CF9A-4569-B1D1-3DF078409D36}">
      <text>
        <r>
          <rPr>
            <sz val="11"/>
            <color theme="1"/>
            <rFont val="Calibri"/>
            <family val="2"/>
            <scheme val="minor"/>
          </rPr>
          <t>Introduzca el código SNIP</t>
        </r>
      </text>
    </comment>
    <comment ref="C372" authorId="2" shapeId="0" xr:uid="{1961FD10-7E97-4AC9-8A1F-B0DB5BD92188}">
      <text>
        <r>
          <rPr>
            <sz val="11"/>
            <color theme="1"/>
            <rFont val="Calibri"/>
            <family val="2"/>
            <scheme val="minor"/>
          </rPr>
          <t>Introduzca la fecha de inicio del proceso, en formato dd-mm-aaaa</t>
        </r>
      </text>
    </comment>
    <comment ref="F372" authorId="2" shapeId="0" xr:uid="{1AC30D28-C98C-4CEB-9C8F-ABBDCA49EB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xr:uid="{E3AA98EE-F415-4D72-AE51-D505CAAEB2C7}">
      <text/>
    </comment>
    <comment ref="C374" authorId="2" shapeId="0" xr:uid="{4D704A24-28C9-43C6-B15D-3F12E94B2FB2}">
      <text>
        <r>
          <rPr>
            <sz val="11"/>
            <color theme="1"/>
            <rFont val="Calibri"/>
            <family val="2"/>
            <scheme val="minor"/>
          </rPr>
          <t>Introduzca la fecha prevista de adjudicación, en formato dd-mm-aaaa</t>
        </r>
      </text>
    </comment>
    <comment ref="F374" authorId="2" shapeId="0" xr:uid="{DC7FFEFF-F8DF-42E1-AF00-D850EC44C7E7}">
      <text/>
    </comment>
    <comment ref="F375" authorId="2" shapeId="0" xr:uid="{8B9C4953-9E3D-498B-B0E5-048B47EA54F3}">
      <text/>
    </comment>
    <comment ref="A377" authorId="2" shapeId="0" xr:uid="{A17C3E10-FF69-49B9-AA34-A439FA9A8DAC}">
      <text>
        <r>
          <rPr>
            <sz val="11"/>
            <color theme="1"/>
            <rFont val="Calibri"/>
            <family val="2"/>
            <scheme val="minor"/>
          </rPr>
          <t>Introduzca un codigo UNSPSC</t>
        </r>
      </text>
    </comment>
    <comment ref="B377" authorId="2" shapeId="0" xr:uid="{FD14F957-E647-4D33-BBB0-2DED85FC4411}">
      <text>
        <r>
          <rPr>
            <sz val="11"/>
            <color theme="1"/>
            <rFont val="Calibri"/>
            <family val="2"/>
            <scheme val="minor"/>
          </rPr>
          <t>Descripción calculada automáticamente a partir de código del artículo</t>
        </r>
      </text>
    </comment>
    <comment ref="C377" authorId="2" shapeId="0" xr:uid="{44091274-3E27-4575-9F62-37D6879578DA}">
      <text>
        <r>
          <rPr>
            <sz val="11"/>
            <color theme="1"/>
            <rFont val="Calibri"/>
            <family val="2"/>
            <scheme val="minor"/>
          </rPr>
          <t>Seleccione un valor de la lista</t>
        </r>
      </text>
    </comment>
    <comment ref="D377" authorId="2" shapeId="0" xr:uid="{A9578183-9763-46EF-AC6C-6C03E8BC706E}">
      <text>
        <r>
          <rPr>
            <sz val="11"/>
            <color theme="1"/>
            <rFont val="Calibri"/>
            <family val="2"/>
            <scheme val="minor"/>
          </rPr>
          <t>Introduzca un número con dos decimales como máximo. Debe ser igual o mayor a la "Cantidad Real Consumida"</t>
        </r>
      </text>
    </comment>
    <comment ref="E377" authorId="2" shapeId="0" xr:uid="{591EF3C3-F94A-49EA-9BF6-E96EC77FEE71}">
      <text>
        <r>
          <rPr>
            <sz val="11"/>
            <color theme="1"/>
            <rFont val="Calibri"/>
            <family val="2"/>
            <scheme val="minor"/>
          </rPr>
          <t>Introduzca un número con dos decimales como máximo</t>
        </r>
      </text>
    </comment>
    <comment ref="F377" authorId="2" shapeId="0" xr:uid="{0B9D69B0-379D-43F5-B58B-2D9D0EF277EB}">
      <text>
        <r>
          <rPr>
            <sz val="11"/>
            <color theme="1"/>
            <rFont val="Calibri"/>
            <family val="2"/>
            <scheme val="minor"/>
          </rPr>
          <t>Monto calculado automáticamente por el sistema</t>
        </r>
      </text>
    </comment>
    <comment ref="A383" authorId="1" shapeId="0" xr:uid="{5C57EF4F-A428-4FD5-9310-C29CC47A0E7E}">
      <text>
        <r>
          <rPr>
            <sz val="11"/>
            <color theme="1"/>
            <rFont val="Calibri"/>
            <family val="2"/>
            <scheme val="minor"/>
          </rPr>
          <t>Introducir un texto con el nombre o referencia de la contratación</t>
        </r>
      </text>
    </comment>
    <comment ref="B383" authorId="1" shapeId="0" xr:uid="{F03CBE41-7644-471C-8490-BAB06E0B15BB}">
      <text>
        <r>
          <rPr>
            <sz val="11"/>
            <color theme="1"/>
            <rFont val="Calibri"/>
            <family val="2"/>
            <scheme val="minor"/>
          </rPr>
          <t>Introduzca un texto con la finalidad de la contratación</t>
        </r>
      </text>
    </comment>
    <comment ref="C383" authorId="2" shapeId="0" xr:uid="{D65A757F-100C-4E4A-B3E1-28B6866C8525}">
      <text>
        <r>
          <rPr>
            <sz val="11"/>
            <color theme="1"/>
            <rFont val="Calibri"/>
            <family val="2"/>
            <scheme val="minor"/>
          </rPr>
          <t>Seleccionar un valor del listado</t>
        </r>
      </text>
    </comment>
    <comment ref="D383" authorId="2" shapeId="0" xr:uid="{CEFD37D5-52EC-44EF-AF54-981EFD0AEE42}">
      <text>
        <r>
          <rPr>
            <sz val="11"/>
            <color theme="1"/>
            <rFont val="Calibri"/>
            <family val="2"/>
            <scheme val="minor"/>
          </rPr>
          <t>Seleccione el tipo de procedimiento</t>
        </r>
      </text>
    </comment>
    <comment ref="E383" authorId="2" shapeId="0" xr:uid="{40F471F6-497B-43B8-B9A2-62191657EE45}">
      <text>
        <r>
          <rPr>
            <sz val="11"/>
            <color theme="1"/>
            <rFont val="Calibri"/>
            <family val="2"/>
            <scheme val="minor"/>
          </rPr>
          <t>Seleccione un valor de la lista</t>
        </r>
      </text>
    </comment>
    <comment ref="F383" authorId="2" shapeId="0" xr:uid="{8F0C82C8-2741-4E77-8A89-89A76485415F}">
      <text>
        <r>
          <rPr>
            <sz val="11"/>
            <color theme="1"/>
            <rFont val="Calibri"/>
            <family val="2"/>
            <scheme val="minor"/>
          </rPr>
          <t>Introduzca el código SNIP</t>
        </r>
      </text>
    </comment>
    <comment ref="C384" authorId="2" shapeId="0" xr:uid="{064C13F2-A1FC-48FA-8B11-DF29452361BE}">
      <text>
        <r>
          <rPr>
            <sz val="11"/>
            <color theme="1"/>
            <rFont val="Calibri"/>
            <family val="2"/>
            <scheme val="minor"/>
          </rPr>
          <t>Introduzca la fecha de inicio del proceso, en formato dd-mm-aaaa</t>
        </r>
      </text>
    </comment>
    <comment ref="F384" authorId="2" shapeId="0" xr:uid="{000229E5-3579-4ACA-8105-EE9FD1221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xr:uid="{B36D149F-4AF7-4F04-9A4C-9880B0B07452}">
      <text/>
    </comment>
    <comment ref="C386" authorId="2" shapeId="0" xr:uid="{AB2FA476-EDF5-477F-B77C-F421CDB1B2D8}">
      <text>
        <r>
          <rPr>
            <sz val="11"/>
            <color theme="1"/>
            <rFont val="Calibri"/>
            <family val="2"/>
            <scheme val="minor"/>
          </rPr>
          <t>Introduzca la fecha prevista de adjudicación, en formato dd-mm-aaaa</t>
        </r>
      </text>
    </comment>
    <comment ref="F386" authorId="2" shapeId="0" xr:uid="{35D751BC-999A-47FC-B8D2-A7D1843208AF}">
      <text/>
    </comment>
    <comment ref="F387" authorId="2" shapeId="0" xr:uid="{E79A0969-F223-4040-905B-405FA0B865E7}">
      <text/>
    </comment>
    <comment ref="A389" authorId="2" shapeId="0" xr:uid="{49124B36-B74B-4AC7-825C-FA76BE7A2022}">
      <text>
        <r>
          <rPr>
            <sz val="11"/>
            <color theme="1"/>
            <rFont val="Calibri"/>
            <family val="2"/>
            <scheme val="minor"/>
          </rPr>
          <t>Introduzca un codigo UNSPSC</t>
        </r>
      </text>
    </comment>
    <comment ref="B389" authorId="2" shapeId="0" xr:uid="{44185B0F-B3B2-4124-825A-F40E5AB4865F}">
      <text>
        <r>
          <rPr>
            <sz val="11"/>
            <color theme="1"/>
            <rFont val="Calibri"/>
            <family val="2"/>
            <scheme val="minor"/>
          </rPr>
          <t>Descripción calculada automáticamente a partir de código del artículo</t>
        </r>
      </text>
    </comment>
    <comment ref="C389" authorId="2" shapeId="0" xr:uid="{282C721C-19A3-4C26-9390-E13D38F145FD}">
      <text>
        <r>
          <rPr>
            <sz val="11"/>
            <color theme="1"/>
            <rFont val="Calibri"/>
            <family val="2"/>
            <scheme val="minor"/>
          </rPr>
          <t>Seleccione un valor de la lista</t>
        </r>
      </text>
    </comment>
    <comment ref="D389" authorId="2" shapeId="0" xr:uid="{1C931A50-2ABC-4DC9-941E-4494F3C4F957}">
      <text>
        <r>
          <rPr>
            <sz val="11"/>
            <color theme="1"/>
            <rFont val="Calibri"/>
            <family val="2"/>
            <scheme val="minor"/>
          </rPr>
          <t>Introduzca un número con dos decimales como máximo. Debe ser igual o mayor a la "Cantidad Real Consumida"</t>
        </r>
      </text>
    </comment>
    <comment ref="E389" authorId="2" shapeId="0" xr:uid="{D13B32EA-842E-4E82-BCFA-CBD53769612B}">
      <text>
        <r>
          <rPr>
            <sz val="11"/>
            <color theme="1"/>
            <rFont val="Calibri"/>
            <family val="2"/>
            <scheme val="minor"/>
          </rPr>
          <t>Introduzca un número con dos decimales como máximo</t>
        </r>
      </text>
    </comment>
    <comment ref="F389" authorId="2" shapeId="0" xr:uid="{5CEEA04E-83B1-460B-A19F-35875C8C7411}">
      <text>
        <r>
          <rPr>
            <sz val="11"/>
            <color theme="1"/>
            <rFont val="Calibri"/>
            <family val="2"/>
            <scheme val="minor"/>
          </rPr>
          <t>Monto calculado automáticamente por el sistema</t>
        </r>
      </text>
    </comment>
    <comment ref="A399" authorId="1" shapeId="0" xr:uid="{9218B747-D320-41FC-AA8F-BB97B0A25AA0}">
      <text>
        <r>
          <rPr>
            <sz val="11"/>
            <color theme="1"/>
            <rFont val="Calibri"/>
            <family val="2"/>
            <scheme val="minor"/>
          </rPr>
          <t>Introducir un texto con el nombre o referencia de la contratación</t>
        </r>
      </text>
    </comment>
    <comment ref="B399" authorId="1" shapeId="0" xr:uid="{852B1494-D292-4A6D-AF7C-BD1D6F5DDBA7}">
      <text>
        <r>
          <rPr>
            <sz val="11"/>
            <color theme="1"/>
            <rFont val="Calibri"/>
            <family val="2"/>
            <scheme val="minor"/>
          </rPr>
          <t>Introduzca un texto con la finalidad de la contratación</t>
        </r>
      </text>
    </comment>
    <comment ref="C399" authorId="2" shapeId="0" xr:uid="{C7BABD89-B391-4137-B160-924AEC265779}">
      <text>
        <r>
          <rPr>
            <sz val="11"/>
            <color theme="1"/>
            <rFont val="Calibri"/>
            <family val="2"/>
            <scheme val="minor"/>
          </rPr>
          <t>Seleccionar un valor del listado</t>
        </r>
      </text>
    </comment>
    <comment ref="D399" authorId="2" shapeId="0" xr:uid="{46AB42DC-39CC-46A3-A360-0C9B3ED1F3B4}">
      <text>
        <r>
          <rPr>
            <sz val="11"/>
            <color theme="1"/>
            <rFont val="Calibri"/>
            <family val="2"/>
            <scheme val="minor"/>
          </rPr>
          <t>Seleccione el tipo de procedimiento</t>
        </r>
      </text>
    </comment>
    <comment ref="E399" authorId="2" shapeId="0" xr:uid="{6E9C7762-A18D-4530-9E9D-6CA2812AB4CF}">
      <text>
        <r>
          <rPr>
            <sz val="11"/>
            <color theme="1"/>
            <rFont val="Calibri"/>
            <family val="2"/>
            <scheme val="minor"/>
          </rPr>
          <t>Seleccione un valor de la lista</t>
        </r>
      </text>
    </comment>
    <comment ref="F399" authorId="2" shapeId="0" xr:uid="{BCF27B94-3FD8-4B40-B6F3-7C25E1492FAD}">
      <text>
        <r>
          <rPr>
            <sz val="11"/>
            <color theme="1"/>
            <rFont val="Calibri"/>
            <family val="2"/>
            <scheme val="minor"/>
          </rPr>
          <t>Introduzca el código SNIP</t>
        </r>
      </text>
    </comment>
    <comment ref="C400" authorId="2" shapeId="0" xr:uid="{75264E7E-96FD-469D-BC89-063B27B9F9C1}">
      <text>
        <r>
          <rPr>
            <sz val="11"/>
            <color theme="1"/>
            <rFont val="Calibri"/>
            <family val="2"/>
            <scheme val="minor"/>
          </rPr>
          <t>Introduzca la fecha de inicio del proceso, en formato dd-mm-aaaa</t>
        </r>
      </text>
    </comment>
    <comment ref="F400" authorId="2" shapeId="0" xr:uid="{656B1BBC-393A-4138-B9B9-8638AEF961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xr:uid="{94578600-EB28-456E-8F6D-02D7CA3A297C}">
      <text/>
    </comment>
    <comment ref="C402" authorId="2" shapeId="0" xr:uid="{B3716641-992A-4AE9-94C1-C6BBC7458751}">
      <text>
        <r>
          <rPr>
            <sz val="11"/>
            <color theme="1"/>
            <rFont val="Calibri"/>
            <family val="2"/>
            <scheme val="minor"/>
          </rPr>
          <t>Introduzca la fecha prevista de adjudicación, en formato dd-mm-aaaa</t>
        </r>
      </text>
    </comment>
    <comment ref="F402" authorId="2" shapeId="0" xr:uid="{9F7B91D7-CBFB-4779-9BE0-EA52DD0E90A8}">
      <text/>
    </comment>
    <comment ref="F403" authorId="2" shapeId="0" xr:uid="{6BF5B4CE-A59F-4DC4-8BE8-5EEA5ACA31F3}">
      <text/>
    </comment>
    <comment ref="A405" authorId="2" shapeId="0" xr:uid="{A04F6311-D3DD-4C43-8F6F-0599C00EC1B1}">
      <text>
        <r>
          <rPr>
            <sz val="11"/>
            <color theme="1"/>
            <rFont val="Calibri"/>
            <family val="2"/>
            <scheme val="minor"/>
          </rPr>
          <t>Introduzca un codigo UNSPSC</t>
        </r>
      </text>
    </comment>
    <comment ref="B405" authorId="2" shapeId="0" xr:uid="{EF92241E-46DF-44B8-8268-855D16192AEE}">
      <text>
        <r>
          <rPr>
            <sz val="11"/>
            <color theme="1"/>
            <rFont val="Calibri"/>
            <family val="2"/>
            <scheme val="minor"/>
          </rPr>
          <t>Descripción calculada automáticamente a partir de código del artículo</t>
        </r>
      </text>
    </comment>
    <comment ref="C405" authorId="2" shapeId="0" xr:uid="{01931921-9850-4158-856C-E477B3A7575F}">
      <text>
        <r>
          <rPr>
            <sz val="11"/>
            <color theme="1"/>
            <rFont val="Calibri"/>
            <family val="2"/>
            <scheme val="minor"/>
          </rPr>
          <t>Seleccione un valor de la lista</t>
        </r>
      </text>
    </comment>
    <comment ref="D405" authorId="2" shapeId="0" xr:uid="{073DC036-3A9D-41B1-B11B-4DE179FD3CB6}">
      <text>
        <r>
          <rPr>
            <sz val="11"/>
            <color theme="1"/>
            <rFont val="Calibri"/>
            <family val="2"/>
            <scheme val="minor"/>
          </rPr>
          <t>Introduzca un número con dos decimales como máximo. Debe ser igual o mayor a la "Cantidad Real Consumida"</t>
        </r>
      </text>
    </comment>
    <comment ref="E405" authorId="2" shapeId="0" xr:uid="{3CA3C1E6-2C7A-40C9-A781-2F38CBF34CA9}">
      <text>
        <r>
          <rPr>
            <sz val="11"/>
            <color theme="1"/>
            <rFont val="Calibri"/>
            <family val="2"/>
            <scheme val="minor"/>
          </rPr>
          <t>Introduzca un número con dos decimales como máximo</t>
        </r>
      </text>
    </comment>
    <comment ref="F405" authorId="2" shapeId="0" xr:uid="{E5E99E02-44A0-4F91-AAE8-7D58374F8BF8}">
      <text>
        <r>
          <rPr>
            <sz val="11"/>
            <color theme="1"/>
            <rFont val="Calibri"/>
            <family val="2"/>
            <scheme val="minor"/>
          </rPr>
          <t>Monto calculado automáticamente por el sistema</t>
        </r>
      </text>
    </comment>
    <comment ref="A412" authorId="1" shapeId="0" xr:uid="{77423852-211D-4C50-B07F-201F642E2863}">
      <text>
        <r>
          <rPr>
            <sz val="11"/>
            <color theme="1"/>
            <rFont val="Calibri"/>
            <family val="2"/>
            <scheme val="minor"/>
          </rPr>
          <t>Introducir un texto con el nombre o referencia de la contratación</t>
        </r>
      </text>
    </comment>
    <comment ref="B412" authorId="1" shapeId="0" xr:uid="{3BA1C83F-9BB3-47C7-84BB-D4EFB80CDBD9}">
      <text>
        <r>
          <rPr>
            <sz val="11"/>
            <color theme="1"/>
            <rFont val="Calibri"/>
            <family val="2"/>
            <scheme val="minor"/>
          </rPr>
          <t>Introduzca un texto con la finalidad de la contratación</t>
        </r>
      </text>
    </comment>
    <comment ref="C412" authorId="2" shapeId="0" xr:uid="{4C68D644-EB79-4D9D-87E5-747A2464F3A2}">
      <text>
        <r>
          <rPr>
            <sz val="11"/>
            <color theme="1"/>
            <rFont val="Calibri"/>
            <family val="2"/>
            <scheme val="minor"/>
          </rPr>
          <t>Seleccionar un valor del listado</t>
        </r>
      </text>
    </comment>
    <comment ref="D412" authorId="2" shapeId="0" xr:uid="{F55DB432-1988-4571-A0AC-09010C577B56}">
      <text>
        <r>
          <rPr>
            <sz val="11"/>
            <color theme="1"/>
            <rFont val="Calibri"/>
            <family val="2"/>
            <scheme val="minor"/>
          </rPr>
          <t>Seleccione el tipo de procedimiento</t>
        </r>
      </text>
    </comment>
    <comment ref="E412" authorId="2" shapeId="0" xr:uid="{C199A018-3331-4DBB-A557-3010F4FFC32C}">
      <text>
        <r>
          <rPr>
            <sz val="11"/>
            <color theme="1"/>
            <rFont val="Calibri"/>
            <family val="2"/>
            <scheme val="minor"/>
          </rPr>
          <t>Seleccione un valor de la lista</t>
        </r>
      </text>
    </comment>
    <comment ref="F412" authorId="2" shapeId="0" xr:uid="{74F6A920-9E9E-4E09-AAB0-B7DD1EA34923}">
      <text>
        <r>
          <rPr>
            <sz val="11"/>
            <color theme="1"/>
            <rFont val="Calibri"/>
            <family val="2"/>
            <scheme val="minor"/>
          </rPr>
          <t>Introduzca el código SNIP</t>
        </r>
      </text>
    </comment>
    <comment ref="C413" authorId="2" shapeId="0" xr:uid="{D7F9A68B-A72D-4C4E-803C-6E2D57C28717}">
      <text>
        <r>
          <rPr>
            <sz val="11"/>
            <color theme="1"/>
            <rFont val="Calibri"/>
            <family val="2"/>
            <scheme val="minor"/>
          </rPr>
          <t>Introduzca la fecha de inicio del proceso, en formato dd-mm-aaaa</t>
        </r>
      </text>
    </comment>
    <comment ref="F413" authorId="2" shapeId="0" xr:uid="{8886D0FF-775E-4A9B-8A5F-3C1BC666E7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xr:uid="{BB02094D-3C67-49DD-B0A0-72F0C29C4A96}">
      <text/>
    </comment>
    <comment ref="C415" authorId="2" shapeId="0" xr:uid="{9E0B61E1-49A2-45A7-A297-4BC26A6F88D3}">
      <text>
        <r>
          <rPr>
            <sz val="11"/>
            <color theme="1"/>
            <rFont val="Calibri"/>
            <family val="2"/>
            <scheme val="minor"/>
          </rPr>
          <t>Introduzca la fecha prevista de adjudicación, en formato dd-mm-aaaa</t>
        </r>
      </text>
    </comment>
    <comment ref="F415" authorId="2" shapeId="0" xr:uid="{C959496E-CD88-41B9-8A0F-02DEE3FFE760}">
      <text/>
    </comment>
    <comment ref="F416" authorId="2" shapeId="0" xr:uid="{D55F6715-407B-46D5-98E3-E80C4F949144}">
      <text/>
    </comment>
    <comment ref="A418" authorId="2" shapeId="0" xr:uid="{EF98180E-3FDF-4149-93AF-B2DE56DF2446}">
      <text>
        <r>
          <rPr>
            <sz val="11"/>
            <color theme="1"/>
            <rFont val="Calibri"/>
            <family val="2"/>
            <scheme val="minor"/>
          </rPr>
          <t>Introduzca un codigo UNSPSC</t>
        </r>
      </text>
    </comment>
    <comment ref="B418" authorId="2" shapeId="0" xr:uid="{1B9F4A59-1C0E-4B46-8521-6D63E753EA5B}">
      <text>
        <r>
          <rPr>
            <sz val="11"/>
            <color theme="1"/>
            <rFont val="Calibri"/>
            <family val="2"/>
            <scheme val="minor"/>
          </rPr>
          <t>Descripción calculada automáticamente a partir de código del artículo</t>
        </r>
      </text>
    </comment>
    <comment ref="C418" authorId="2" shapeId="0" xr:uid="{AB3CB2C5-AB9E-4FD2-A792-3184426E320D}">
      <text>
        <r>
          <rPr>
            <sz val="11"/>
            <color theme="1"/>
            <rFont val="Calibri"/>
            <family val="2"/>
            <scheme val="minor"/>
          </rPr>
          <t>Seleccione un valor de la lista</t>
        </r>
      </text>
    </comment>
    <comment ref="D418" authorId="2" shapeId="0" xr:uid="{132F5D84-235A-4533-8EE7-C5E735CEFC2F}">
      <text>
        <r>
          <rPr>
            <sz val="11"/>
            <color theme="1"/>
            <rFont val="Calibri"/>
            <family val="2"/>
            <scheme val="minor"/>
          </rPr>
          <t>Introduzca un número con dos decimales como máximo. Debe ser igual o mayor a la "Cantidad Real Consumida"</t>
        </r>
      </text>
    </comment>
    <comment ref="E418" authorId="2" shapeId="0" xr:uid="{1F71EB46-2F19-40DD-A3FE-161D773F00C7}">
      <text>
        <r>
          <rPr>
            <sz val="11"/>
            <color theme="1"/>
            <rFont val="Calibri"/>
            <family val="2"/>
            <scheme val="minor"/>
          </rPr>
          <t>Introduzca un número con dos decimales como máximo</t>
        </r>
      </text>
    </comment>
    <comment ref="F418" authorId="2" shapeId="0" xr:uid="{931FC071-446B-430C-A460-5B11FFAA2F0B}">
      <text>
        <r>
          <rPr>
            <sz val="11"/>
            <color theme="1"/>
            <rFont val="Calibri"/>
            <family val="2"/>
            <scheme val="minor"/>
          </rPr>
          <t>Monto calculado automáticamente por el sistema</t>
        </r>
      </text>
    </comment>
    <comment ref="A427" authorId="2" shapeId="0" xr:uid="{E1E0741C-91DD-4A85-A659-35FF6E1B483B}">
      <text>
        <r>
          <rPr>
            <sz val="11"/>
            <color theme="1"/>
            <rFont val="Calibri"/>
            <family val="2"/>
            <scheme val="minor"/>
          </rPr>
          <t>Introducir un texto con el nombre o referencia de la contratación</t>
        </r>
      </text>
    </comment>
    <comment ref="B427" authorId="1" shapeId="0" xr:uid="{FD30C7FA-AA9E-4F74-8223-4561D2808270}">
      <text>
        <r>
          <rPr>
            <sz val="11"/>
            <color theme="1"/>
            <rFont val="Calibri"/>
            <family val="2"/>
            <scheme val="minor"/>
          </rPr>
          <t>Introduzca un texto con la finalidad de la contratación</t>
        </r>
      </text>
    </comment>
    <comment ref="C427" authorId="2" shapeId="0" xr:uid="{42BF783A-AC3C-4965-8297-69BBADB9A7D2}">
      <text>
        <r>
          <rPr>
            <sz val="11"/>
            <color theme="1"/>
            <rFont val="Calibri"/>
            <family val="2"/>
            <scheme val="minor"/>
          </rPr>
          <t>Seleccionar un valor del listado</t>
        </r>
      </text>
    </comment>
    <comment ref="D427" authorId="2" shapeId="0" xr:uid="{FF99DF1C-10EF-4C67-88EE-363942B72660}">
      <text>
        <r>
          <rPr>
            <sz val="11"/>
            <color theme="1"/>
            <rFont val="Calibri"/>
            <family val="2"/>
            <scheme val="minor"/>
          </rPr>
          <t>Seleccione el tipo de procedimiento</t>
        </r>
      </text>
    </comment>
    <comment ref="E427" authorId="2" shapeId="0" xr:uid="{00289757-EBD0-4F3B-9CB7-6172CF2B7B32}">
      <text>
        <r>
          <rPr>
            <sz val="11"/>
            <color theme="1"/>
            <rFont val="Calibri"/>
            <family val="2"/>
            <scheme val="minor"/>
          </rPr>
          <t>Seleccione un valor de la lista</t>
        </r>
      </text>
    </comment>
    <comment ref="F427" authorId="2" shapeId="0" xr:uid="{A38F411E-5113-4A40-A459-5350755CF691}">
      <text>
        <r>
          <rPr>
            <sz val="11"/>
            <color theme="1"/>
            <rFont val="Calibri"/>
            <family val="2"/>
            <scheme val="minor"/>
          </rPr>
          <t>Introduzca el código SNIP</t>
        </r>
      </text>
    </comment>
    <comment ref="C428" authorId="2" shapeId="0" xr:uid="{9CFDCFBD-DA03-4769-AB88-AE52B6FF284E}">
      <text>
        <r>
          <rPr>
            <sz val="11"/>
            <color theme="1"/>
            <rFont val="Calibri"/>
            <family val="2"/>
            <scheme val="minor"/>
          </rPr>
          <t>Introduzca la fecha de inicio del proceso, en formato dd-mm-aaaa</t>
        </r>
      </text>
    </comment>
    <comment ref="F428" authorId="2" shapeId="0" xr:uid="{C9047349-2C44-4271-969E-90640765F8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2" shapeId="0" xr:uid="{3DC9938A-278D-4CF6-9BEB-98E7D6AE6D5E}">
      <text/>
    </comment>
    <comment ref="C430" authorId="2" shapeId="0" xr:uid="{E5637C6F-CAE3-464A-804A-0C5E907075D8}">
      <text>
        <r>
          <rPr>
            <sz val="11"/>
            <color theme="1"/>
            <rFont val="Calibri"/>
            <family val="2"/>
            <scheme val="minor"/>
          </rPr>
          <t>Introduzca la fecha prevista de adjudicación, en formato dd-mm-aaaa</t>
        </r>
      </text>
    </comment>
    <comment ref="F430" authorId="2" shapeId="0" xr:uid="{6C06F920-FFCD-407D-9A5B-786221303262}">
      <text/>
    </comment>
    <comment ref="F431" authorId="2" shapeId="0" xr:uid="{9E34F991-1EE6-4354-A210-6E7329A9A145}">
      <text/>
    </comment>
    <comment ref="A433" authorId="2" shapeId="0" xr:uid="{1787B3F1-653B-4157-87E5-16F4A77FE65B}">
      <text>
        <r>
          <rPr>
            <sz val="11"/>
            <color theme="1"/>
            <rFont val="Calibri"/>
            <family val="2"/>
            <scheme val="minor"/>
          </rPr>
          <t>Introduzca un codigo UNSPSC</t>
        </r>
      </text>
    </comment>
    <comment ref="B433" authorId="2" shapeId="0" xr:uid="{ED4D1458-A26D-4E96-A478-086E9C8560B1}">
      <text>
        <r>
          <rPr>
            <sz val="11"/>
            <color theme="1"/>
            <rFont val="Calibri"/>
            <family val="2"/>
            <scheme val="minor"/>
          </rPr>
          <t>Descripción calculada automáticamente a partir de código del artículo</t>
        </r>
      </text>
    </comment>
    <comment ref="C433" authorId="2" shapeId="0" xr:uid="{0BCC04E3-33C1-40A1-BD4F-9FCF6AF24B43}">
      <text>
        <r>
          <rPr>
            <sz val="11"/>
            <color theme="1"/>
            <rFont val="Calibri"/>
            <family val="2"/>
            <scheme val="minor"/>
          </rPr>
          <t>Seleccione un valor de la lista</t>
        </r>
      </text>
    </comment>
    <comment ref="D433" authorId="2" shapeId="0" xr:uid="{156EABBE-6DE3-412E-A825-D513B5ECA8C3}">
      <text>
        <r>
          <rPr>
            <sz val="11"/>
            <color theme="1"/>
            <rFont val="Calibri"/>
            <family val="2"/>
            <scheme val="minor"/>
          </rPr>
          <t>Introduzca un número con dos decimales como máximo. Debe ser igual o mayor a la "Cantidad Real Consumida"</t>
        </r>
      </text>
    </comment>
    <comment ref="E433" authorId="2" shapeId="0" xr:uid="{2E6F89DD-0A44-4587-9AE7-A1973DAEEFED}">
      <text>
        <r>
          <rPr>
            <sz val="11"/>
            <color theme="1"/>
            <rFont val="Calibri"/>
            <family val="2"/>
            <scheme val="minor"/>
          </rPr>
          <t>Introduzca un número con dos decimales como máximo</t>
        </r>
      </text>
    </comment>
    <comment ref="F433" authorId="2" shapeId="0" xr:uid="{8EF5DBCE-8E93-4694-BB65-59693D890FF4}">
      <text>
        <r>
          <rPr>
            <sz val="11"/>
            <color theme="1"/>
            <rFont val="Calibri"/>
            <family val="2"/>
            <scheme val="minor"/>
          </rPr>
          <t>Monto calculado automáticamente por el sistema</t>
        </r>
      </text>
    </comment>
    <comment ref="A440" authorId="2" shapeId="0" xr:uid="{4DEE6FC1-1B29-4C0B-A8C1-23626764BB85}">
      <text>
        <r>
          <rPr>
            <sz val="11"/>
            <color theme="1"/>
            <rFont val="Calibri"/>
            <family val="2"/>
            <scheme val="minor"/>
          </rPr>
          <t>Introducir un texto con el nombre o referencia de la contratación</t>
        </r>
      </text>
    </comment>
    <comment ref="B440" authorId="1" shapeId="0" xr:uid="{B6F7BFEB-0EE0-4FBF-9FBA-32D8951B1676}">
      <text>
        <r>
          <rPr>
            <sz val="11"/>
            <color theme="1"/>
            <rFont val="Calibri"/>
            <family val="2"/>
            <scheme val="minor"/>
          </rPr>
          <t>Introduzca un texto con la finalidad de la contratación</t>
        </r>
      </text>
    </comment>
    <comment ref="C440" authorId="2" shapeId="0" xr:uid="{9711E27D-FD7D-4E5E-B6EC-CF45AEB43A99}">
      <text>
        <r>
          <rPr>
            <sz val="11"/>
            <color theme="1"/>
            <rFont val="Calibri"/>
            <family val="2"/>
            <scheme val="minor"/>
          </rPr>
          <t>Seleccionar un valor del listado</t>
        </r>
      </text>
    </comment>
    <comment ref="D440" authorId="2" shapeId="0" xr:uid="{0289F70D-861E-4DC7-B237-35CE9A25A7C0}">
      <text>
        <r>
          <rPr>
            <sz val="11"/>
            <color theme="1"/>
            <rFont val="Calibri"/>
            <family val="2"/>
            <scheme val="minor"/>
          </rPr>
          <t>Seleccione el tipo de procedimiento</t>
        </r>
      </text>
    </comment>
    <comment ref="E440" authorId="2" shapeId="0" xr:uid="{921FD260-360F-4EBE-A79A-DE8238507FC1}">
      <text>
        <r>
          <rPr>
            <sz val="11"/>
            <color theme="1"/>
            <rFont val="Calibri"/>
            <family val="2"/>
            <scheme val="minor"/>
          </rPr>
          <t>Seleccione un valor de la lista</t>
        </r>
      </text>
    </comment>
    <comment ref="F440" authorId="2" shapeId="0" xr:uid="{11F0110D-D265-4B9E-A15F-A78CF9642DA5}">
      <text>
        <r>
          <rPr>
            <sz val="11"/>
            <color theme="1"/>
            <rFont val="Calibri"/>
            <family val="2"/>
            <scheme val="minor"/>
          </rPr>
          <t>Introduzca el código SNIP</t>
        </r>
      </text>
    </comment>
    <comment ref="C441" authorId="2" shapeId="0" xr:uid="{5C1EE404-C6C8-4441-BFA4-5284AF505C0A}">
      <text>
        <r>
          <rPr>
            <sz val="11"/>
            <color theme="1"/>
            <rFont val="Calibri"/>
            <family val="2"/>
            <scheme val="minor"/>
          </rPr>
          <t>Introduzca la fecha de inicio del proceso, en formato dd-mm-aaaa</t>
        </r>
      </text>
    </comment>
    <comment ref="F441" authorId="2" shapeId="0" xr:uid="{32CA0546-5482-4990-9924-B5A6C4505C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38FE720A-D8F8-4B40-830A-62B17F172F11}">
      <text/>
    </comment>
    <comment ref="C443" authorId="2" shapeId="0" xr:uid="{BBF01058-E11A-4F08-9D21-2DDE6FBA4EB7}">
      <text>
        <r>
          <rPr>
            <sz val="11"/>
            <color theme="1"/>
            <rFont val="Calibri"/>
            <family val="2"/>
            <scheme val="minor"/>
          </rPr>
          <t>Introduzca la fecha prevista de adjudicación, en formato dd-mm-aaaa</t>
        </r>
      </text>
    </comment>
    <comment ref="F443" authorId="2" shapeId="0" xr:uid="{17CAD7FC-D4FE-4605-8D8F-A45BAB842537}">
      <text/>
    </comment>
    <comment ref="F444" authorId="2" shapeId="0" xr:uid="{AA2F59DD-AD7E-44E1-BCB0-E5B8A1439A59}">
      <text/>
    </comment>
    <comment ref="A446" authorId="2" shapeId="0" xr:uid="{5A3954B0-8D93-4729-AB9C-EB603E7F6B8E}">
      <text>
        <r>
          <rPr>
            <sz val="11"/>
            <color theme="1"/>
            <rFont val="Calibri"/>
            <family val="2"/>
            <scheme val="minor"/>
          </rPr>
          <t>Introduzca un codigo UNSPSC</t>
        </r>
      </text>
    </comment>
    <comment ref="B446" authorId="2" shapeId="0" xr:uid="{4491A968-7D2E-42D8-A6F7-12DA93FD0788}">
      <text>
        <r>
          <rPr>
            <sz val="11"/>
            <color theme="1"/>
            <rFont val="Calibri"/>
            <family val="2"/>
            <scheme val="minor"/>
          </rPr>
          <t>Descripción calculada automáticamente a partir de código del artículo</t>
        </r>
      </text>
    </comment>
    <comment ref="C446" authorId="2" shapeId="0" xr:uid="{BB305182-A847-41E0-BA27-6652314B5C7D}">
      <text>
        <r>
          <rPr>
            <sz val="11"/>
            <color theme="1"/>
            <rFont val="Calibri"/>
            <family val="2"/>
            <scheme val="minor"/>
          </rPr>
          <t>Seleccione un valor de la lista</t>
        </r>
      </text>
    </comment>
    <comment ref="D446" authorId="2" shapeId="0" xr:uid="{E6411331-B79F-4CB4-8E1A-26880B763971}">
      <text>
        <r>
          <rPr>
            <sz val="11"/>
            <color theme="1"/>
            <rFont val="Calibri"/>
            <family val="2"/>
            <scheme val="minor"/>
          </rPr>
          <t>Introduzca un número con dos decimales como máximo. Debe ser igual o mayor a la "Cantidad Real Consumida"</t>
        </r>
      </text>
    </comment>
    <comment ref="E446" authorId="2" shapeId="0" xr:uid="{0F9DCAD2-B277-4B42-BB21-E9E68268D8BA}">
      <text>
        <r>
          <rPr>
            <sz val="11"/>
            <color theme="1"/>
            <rFont val="Calibri"/>
            <family val="2"/>
            <scheme val="minor"/>
          </rPr>
          <t>Introduzca un número con dos decimales como máximo</t>
        </r>
      </text>
    </comment>
    <comment ref="F446" authorId="2" shapeId="0" xr:uid="{082238A9-7E6A-4DD8-9A08-427CD14CB659}">
      <text>
        <r>
          <rPr>
            <sz val="11"/>
            <color theme="1"/>
            <rFont val="Calibri"/>
            <family val="2"/>
            <scheme val="minor"/>
          </rPr>
          <t>Monto calculado automáticamente por el sistema</t>
        </r>
      </text>
    </comment>
    <comment ref="A453" authorId="2" shapeId="0" xr:uid="{BE129F3C-B51A-462A-9E2E-2E6242DB489A}">
      <text>
        <r>
          <rPr>
            <sz val="11"/>
            <color theme="1"/>
            <rFont val="Calibri"/>
            <family val="2"/>
            <scheme val="minor"/>
          </rPr>
          <t>Introducir un texto con el nombre o referencia de la contratación</t>
        </r>
      </text>
    </comment>
    <comment ref="B453" authorId="1" shapeId="0" xr:uid="{A1654733-088F-4F6A-BEDD-C281BC8C0623}">
      <text>
        <r>
          <rPr>
            <sz val="11"/>
            <color theme="1"/>
            <rFont val="Calibri"/>
            <family val="2"/>
            <scheme val="minor"/>
          </rPr>
          <t>Introduzca un texto con la finalidad de la contratación</t>
        </r>
      </text>
    </comment>
    <comment ref="C453" authorId="2" shapeId="0" xr:uid="{C7497AB4-3D61-439D-AE09-33ADF9F06436}">
      <text>
        <r>
          <rPr>
            <sz val="11"/>
            <color theme="1"/>
            <rFont val="Calibri"/>
            <family val="2"/>
            <scheme val="minor"/>
          </rPr>
          <t>Seleccionar un valor del listado</t>
        </r>
      </text>
    </comment>
    <comment ref="D453" authorId="2" shapeId="0" xr:uid="{947A885B-95BF-4172-9167-262AAD0FAEA1}">
      <text>
        <r>
          <rPr>
            <sz val="11"/>
            <color theme="1"/>
            <rFont val="Calibri"/>
            <family val="2"/>
            <scheme val="minor"/>
          </rPr>
          <t>Seleccione el tipo de procedimiento</t>
        </r>
      </text>
    </comment>
    <comment ref="E453" authorId="2" shapeId="0" xr:uid="{D594C2FD-DDA8-4CFF-A70A-EE078369CDE1}">
      <text>
        <r>
          <rPr>
            <sz val="11"/>
            <color theme="1"/>
            <rFont val="Calibri"/>
            <family val="2"/>
            <scheme val="minor"/>
          </rPr>
          <t>Seleccione un valor de la lista</t>
        </r>
      </text>
    </comment>
    <comment ref="F453" authorId="2" shapeId="0" xr:uid="{27157FA4-3989-441C-B546-211917B1CC12}">
      <text>
        <r>
          <rPr>
            <sz val="11"/>
            <color theme="1"/>
            <rFont val="Calibri"/>
            <family val="2"/>
            <scheme val="minor"/>
          </rPr>
          <t>Introduzca el código SNIP</t>
        </r>
      </text>
    </comment>
    <comment ref="C454" authorId="2" shapeId="0" xr:uid="{E95BCAA4-BBCC-463F-BFD6-FAD458AF8839}">
      <text>
        <r>
          <rPr>
            <sz val="11"/>
            <color theme="1"/>
            <rFont val="Calibri"/>
            <family val="2"/>
            <scheme val="minor"/>
          </rPr>
          <t>Introduzca la fecha de inicio del proceso, en formato dd-mm-aaaa</t>
        </r>
      </text>
    </comment>
    <comment ref="F454" authorId="2" shapeId="0" xr:uid="{AEA74F63-9A6E-418C-ADF1-DA2B54A238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2" shapeId="0" xr:uid="{C7DB3ECF-B949-46CE-96B6-3BC892EB150E}">
      <text/>
    </comment>
    <comment ref="C456" authorId="2" shapeId="0" xr:uid="{7C70B306-B365-4133-84E6-CF4B5B605306}">
      <text>
        <r>
          <rPr>
            <sz val="11"/>
            <color theme="1"/>
            <rFont val="Calibri"/>
            <family val="2"/>
            <scheme val="minor"/>
          </rPr>
          <t>Introduzca la fecha prevista de adjudicación, en formato dd-mm-aaaa</t>
        </r>
      </text>
    </comment>
    <comment ref="F456" authorId="2" shapeId="0" xr:uid="{9C954CFE-9521-453E-830B-0B29068B8C62}">
      <text/>
    </comment>
    <comment ref="F457" authorId="2" shapeId="0" xr:uid="{0920641E-6C15-4474-9957-FB0A5671DDC3}">
      <text/>
    </comment>
    <comment ref="A459" authorId="2" shapeId="0" xr:uid="{503FDE6D-FBBB-44FA-A573-77AA8A629082}">
      <text>
        <r>
          <rPr>
            <sz val="11"/>
            <color theme="1"/>
            <rFont val="Calibri"/>
            <family val="2"/>
            <scheme val="minor"/>
          </rPr>
          <t>Introduzca un codigo UNSPSC</t>
        </r>
      </text>
    </comment>
    <comment ref="B459" authorId="2" shapeId="0" xr:uid="{14C4B2B5-7CAE-48D4-B169-B651A9DF51BF}">
      <text>
        <r>
          <rPr>
            <sz val="11"/>
            <color theme="1"/>
            <rFont val="Calibri"/>
            <family val="2"/>
            <scheme val="minor"/>
          </rPr>
          <t>Descripción calculada automáticamente a partir de código del artículo</t>
        </r>
      </text>
    </comment>
    <comment ref="C459" authorId="2" shapeId="0" xr:uid="{69AC2F2B-3765-436F-AB52-1D0934457D06}">
      <text>
        <r>
          <rPr>
            <sz val="11"/>
            <color theme="1"/>
            <rFont val="Calibri"/>
            <family val="2"/>
            <scheme val="minor"/>
          </rPr>
          <t>Seleccione un valor de la lista</t>
        </r>
      </text>
    </comment>
    <comment ref="D459" authorId="2" shapeId="0" xr:uid="{B960AB77-012C-4EF1-B556-E7B1EAED5B58}">
      <text>
        <r>
          <rPr>
            <sz val="11"/>
            <color theme="1"/>
            <rFont val="Calibri"/>
            <family val="2"/>
            <scheme val="minor"/>
          </rPr>
          <t>Introduzca un número con dos decimales como máximo. Debe ser igual o mayor a la "Cantidad Real Consumida"</t>
        </r>
      </text>
    </comment>
    <comment ref="E459" authorId="2" shapeId="0" xr:uid="{28890A2F-D17D-4F6B-A8BC-20FE91C1C923}">
      <text>
        <r>
          <rPr>
            <sz val="11"/>
            <color theme="1"/>
            <rFont val="Calibri"/>
            <family val="2"/>
            <scheme val="minor"/>
          </rPr>
          <t>Introduzca un número con dos decimales como máximo</t>
        </r>
      </text>
    </comment>
    <comment ref="F459" authorId="2" shapeId="0" xr:uid="{482E9939-18F9-4D9C-84A4-66523BA2E4AA}">
      <text>
        <r>
          <rPr>
            <sz val="11"/>
            <color theme="1"/>
            <rFont val="Calibri"/>
            <family val="2"/>
            <scheme val="minor"/>
          </rPr>
          <t>Monto calculado automáticamente por el sistema</t>
        </r>
      </text>
    </comment>
    <comment ref="A466" authorId="2" shapeId="0" xr:uid="{E598BB08-1CBB-4F0C-BA96-0DA6240BBA92}">
      <text>
        <r>
          <rPr>
            <sz val="11"/>
            <color theme="1"/>
            <rFont val="Calibri"/>
            <family val="2"/>
            <scheme val="minor"/>
          </rPr>
          <t>Introducir un texto con el nombre o referencia de la contratación</t>
        </r>
      </text>
    </comment>
    <comment ref="B466" authorId="1" shapeId="0" xr:uid="{E57F5BDC-3A4C-4663-A88A-C1FE3BE3E596}">
      <text>
        <r>
          <rPr>
            <sz val="11"/>
            <color theme="1"/>
            <rFont val="Calibri"/>
            <family val="2"/>
            <scheme val="minor"/>
          </rPr>
          <t>Introduzca un texto con la finalidad de la contratación</t>
        </r>
      </text>
    </comment>
    <comment ref="C466" authorId="2" shapeId="0" xr:uid="{449285F7-78F0-4FDE-8BE3-7C94DD5E6669}">
      <text>
        <r>
          <rPr>
            <sz val="11"/>
            <color theme="1"/>
            <rFont val="Calibri"/>
            <family val="2"/>
            <scheme val="minor"/>
          </rPr>
          <t>Seleccionar un valor del listado</t>
        </r>
      </text>
    </comment>
    <comment ref="D466" authorId="2" shapeId="0" xr:uid="{EC27D807-DBEC-4D2B-8D63-1951FAF797E0}">
      <text>
        <r>
          <rPr>
            <sz val="11"/>
            <color theme="1"/>
            <rFont val="Calibri"/>
            <family val="2"/>
            <scheme val="minor"/>
          </rPr>
          <t>Seleccione el tipo de procedimiento</t>
        </r>
      </text>
    </comment>
    <comment ref="E466" authorId="2" shapeId="0" xr:uid="{6ED4DCEE-950D-44C8-8163-B817FC8C9D29}">
      <text>
        <r>
          <rPr>
            <sz val="11"/>
            <color theme="1"/>
            <rFont val="Calibri"/>
            <family val="2"/>
            <scheme val="minor"/>
          </rPr>
          <t>Seleccione un valor de la lista</t>
        </r>
      </text>
    </comment>
    <comment ref="F466" authorId="2" shapeId="0" xr:uid="{D048ECEB-7226-4C1D-88A8-65F1EFA4D1FF}">
      <text>
        <r>
          <rPr>
            <sz val="11"/>
            <color theme="1"/>
            <rFont val="Calibri"/>
            <family val="2"/>
            <scheme val="minor"/>
          </rPr>
          <t>Introduzca el código SNIP</t>
        </r>
      </text>
    </comment>
    <comment ref="C467" authorId="2" shapeId="0" xr:uid="{2DB68C23-095C-46E3-9EF4-EA8E185F9D65}">
      <text>
        <r>
          <rPr>
            <sz val="11"/>
            <color theme="1"/>
            <rFont val="Calibri"/>
            <family val="2"/>
            <scheme val="minor"/>
          </rPr>
          <t>Introduzca la fecha de inicio del proceso, en formato dd-mm-aaaa</t>
        </r>
      </text>
    </comment>
    <comment ref="F467" authorId="2" shapeId="0" xr:uid="{28249A6E-583E-480E-921E-6C4563C091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2" shapeId="0" xr:uid="{29713700-77B8-4AEB-A7E0-6AB4366AE0F2}">
      <text/>
    </comment>
    <comment ref="C469" authorId="2" shapeId="0" xr:uid="{37A191B9-6D00-444A-A7E2-B6B9F9FA6090}">
      <text>
        <r>
          <rPr>
            <sz val="11"/>
            <color theme="1"/>
            <rFont val="Calibri"/>
            <family val="2"/>
            <scheme val="minor"/>
          </rPr>
          <t>Introduzca la fecha prevista de adjudicación, en formato dd-mm-aaaa</t>
        </r>
      </text>
    </comment>
    <comment ref="F469" authorId="2" shapeId="0" xr:uid="{49743BC7-FD77-4233-9C3B-7C62F492D177}">
      <text/>
    </comment>
    <comment ref="F470" authorId="2" shapeId="0" xr:uid="{B59743DB-0026-40F0-955C-24E0952799E9}">
      <text/>
    </comment>
    <comment ref="A472" authorId="2" shapeId="0" xr:uid="{40684CDB-E2A6-4039-8BC2-CF571AA85A71}">
      <text>
        <r>
          <rPr>
            <sz val="11"/>
            <color theme="1"/>
            <rFont val="Calibri"/>
            <family val="2"/>
            <scheme val="minor"/>
          </rPr>
          <t>Introduzca un codigo UNSPSC</t>
        </r>
      </text>
    </comment>
    <comment ref="B472" authorId="2" shapeId="0" xr:uid="{9D625B82-9988-42CE-ACC4-BD9D4D6B2BDC}">
      <text>
        <r>
          <rPr>
            <sz val="11"/>
            <color theme="1"/>
            <rFont val="Calibri"/>
            <family val="2"/>
            <scheme val="minor"/>
          </rPr>
          <t>Descripción calculada automáticamente a partir de código del artículo</t>
        </r>
      </text>
    </comment>
    <comment ref="C472" authorId="2" shapeId="0" xr:uid="{216A4578-4EF8-4096-B452-876BF733FF92}">
      <text>
        <r>
          <rPr>
            <sz val="11"/>
            <color theme="1"/>
            <rFont val="Calibri"/>
            <family val="2"/>
            <scheme val="minor"/>
          </rPr>
          <t>Seleccione un valor de la lista</t>
        </r>
      </text>
    </comment>
    <comment ref="D472" authorId="2" shapeId="0" xr:uid="{F335B3C8-91D0-41D1-A54F-52FC08435FDB}">
      <text>
        <r>
          <rPr>
            <sz val="11"/>
            <color theme="1"/>
            <rFont val="Calibri"/>
            <family val="2"/>
            <scheme val="minor"/>
          </rPr>
          <t>Introduzca un número con dos decimales como máximo. Debe ser igual o mayor a la "Cantidad Real Consumida"</t>
        </r>
      </text>
    </comment>
    <comment ref="E472" authorId="2" shapeId="0" xr:uid="{0CCFF876-6A21-4217-99B1-595C26BD72BC}">
      <text>
        <r>
          <rPr>
            <sz val="11"/>
            <color theme="1"/>
            <rFont val="Calibri"/>
            <family val="2"/>
            <scheme val="minor"/>
          </rPr>
          <t>Introduzca un número con dos decimales como máximo</t>
        </r>
      </text>
    </comment>
    <comment ref="F472" authorId="2" shapeId="0" xr:uid="{72E070C6-EE02-40C9-9FB9-C3B81A983601}">
      <text>
        <r>
          <rPr>
            <sz val="11"/>
            <color theme="1"/>
            <rFont val="Calibri"/>
            <family val="2"/>
            <scheme val="minor"/>
          </rPr>
          <t>Monto calculado automáticamente por el sistema</t>
        </r>
      </text>
    </comment>
    <comment ref="A479" authorId="1" shapeId="0" xr:uid="{25815307-5A11-416E-A0A1-F9C4914BDD59}">
      <text>
        <r>
          <rPr>
            <sz val="11"/>
            <color theme="1"/>
            <rFont val="Calibri"/>
            <family val="2"/>
            <scheme val="minor"/>
          </rPr>
          <t>Introducir un texto con el nombre o referencia de la contratación</t>
        </r>
      </text>
    </comment>
    <comment ref="B479" authorId="1" shapeId="0" xr:uid="{5105C3BB-7090-4EE2-AA6B-D3BBF7EA1AB5}">
      <text>
        <r>
          <rPr>
            <sz val="11"/>
            <color theme="1"/>
            <rFont val="Calibri"/>
            <family val="2"/>
            <scheme val="minor"/>
          </rPr>
          <t>Introduzca un texto con la finalidad de la contratación</t>
        </r>
      </text>
    </comment>
    <comment ref="C479" authorId="1" shapeId="0" xr:uid="{13646809-59A4-436A-9A59-F7D1C6388E32}">
      <text>
        <r>
          <rPr>
            <sz val="11"/>
            <color theme="1"/>
            <rFont val="Calibri"/>
            <family val="2"/>
            <scheme val="minor"/>
          </rPr>
          <t>Seleccionar un valor del listado</t>
        </r>
      </text>
    </comment>
    <comment ref="D479" authorId="1" shapeId="0" xr:uid="{2E534297-538D-45CB-B9BF-9EBE6336EF51}">
      <text>
        <r>
          <rPr>
            <sz val="11"/>
            <color theme="1"/>
            <rFont val="Calibri"/>
            <family val="2"/>
            <scheme val="minor"/>
          </rPr>
          <t>Seleccione el tipo de procedimiento</t>
        </r>
      </text>
    </comment>
    <comment ref="E479" authorId="2" shapeId="0" xr:uid="{180DA639-C1C5-4610-894B-565A72D18206}">
      <text>
        <r>
          <rPr>
            <sz val="11"/>
            <color theme="1"/>
            <rFont val="Calibri"/>
            <family val="2"/>
            <scheme val="minor"/>
          </rPr>
          <t>Seleccione un valor de la lista</t>
        </r>
      </text>
    </comment>
    <comment ref="F479" authorId="2" shapeId="0" xr:uid="{4897200A-BD57-4044-A599-2838CACF0957}">
      <text>
        <r>
          <rPr>
            <sz val="11"/>
            <color theme="1"/>
            <rFont val="Calibri"/>
            <family val="2"/>
            <scheme val="minor"/>
          </rPr>
          <t>Introduzca el código SNIP</t>
        </r>
      </text>
    </comment>
    <comment ref="C480" authorId="2" shapeId="0" xr:uid="{A1655FC2-95A1-4E79-9B66-E9FC9A193442}">
      <text>
        <r>
          <rPr>
            <sz val="11"/>
            <color theme="1"/>
            <rFont val="Calibri"/>
            <family val="2"/>
            <scheme val="minor"/>
          </rPr>
          <t>Introduzca la fecha de inicio del proceso, en formato dd-mm-aaaa</t>
        </r>
      </text>
    </comment>
    <comment ref="F480" authorId="2" shapeId="0" xr:uid="{0680AC02-EC27-4CCB-825C-0D5379781D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2" shapeId="0" xr:uid="{44428C8E-B5AF-48FC-8C51-DBF3B4C4E9FF}">
      <text/>
    </comment>
    <comment ref="C482" authorId="2" shapeId="0" xr:uid="{2BDE1AF8-477B-4E1D-92E4-6A0900AAA07B}">
      <text>
        <r>
          <rPr>
            <sz val="11"/>
            <color theme="1"/>
            <rFont val="Calibri"/>
            <family val="2"/>
            <scheme val="minor"/>
          </rPr>
          <t>Introduzca la fecha prevista de adjudicación, en formato dd-mm-aaaa</t>
        </r>
      </text>
    </comment>
    <comment ref="F482" authorId="2" shapeId="0" xr:uid="{C1E476D4-BF20-4F7B-AB31-CD28AE43F5BC}">
      <text/>
    </comment>
    <comment ref="F483" authorId="2" shapeId="0" xr:uid="{546513E6-2E8D-4B8F-A6CD-04BA94C9C33D}">
      <text/>
    </comment>
    <comment ref="A485" authorId="2" shapeId="0" xr:uid="{618C4B6E-D959-45E3-8F56-4B632B0A7C2E}">
      <text>
        <r>
          <rPr>
            <sz val="11"/>
            <color theme="1"/>
            <rFont val="Calibri"/>
            <family val="2"/>
            <scheme val="minor"/>
          </rPr>
          <t>Introduzca un codigo UNSPSC</t>
        </r>
      </text>
    </comment>
    <comment ref="B485" authorId="2" shapeId="0" xr:uid="{7B87E093-0EB1-4469-AD2D-CDB93BEFD5CF}">
      <text>
        <r>
          <rPr>
            <sz val="11"/>
            <color theme="1"/>
            <rFont val="Calibri"/>
            <family val="2"/>
            <scheme val="minor"/>
          </rPr>
          <t>Descripción calculada automáticamente a partir de código del artículo</t>
        </r>
      </text>
    </comment>
    <comment ref="C485" authorId="2" shapeId="0" xr:uid="{1B66FFD0-2103-49F7-B166-03A3F7A6DBF3}">
      <text>
        <r>
          <rPr>
            <sz val="11"/>
            <color theme="1"/>
            <rFont val="Calibri"/>
            <family val="2"/>
            <scheme val="minor"/>
          </rPr>
          <t>Seleccione un valor de la lista</t>
        </r>
      </text>
    </comment>
    <comment ref="D485" authorId="2" shapeId="0" xr:uid="{E3B251E0-C81B-4E8B-88D6-D5A263596E99}">
      <text>
        <r>
          <rPr>
            <sz val="11"/>
            <color theme="1"/>
            <rFont val="Calibri"/>
            <family val="2"/>
            <scheme val="minor"/>
          </rPr>
          <t>Introduzca un número con dos decimales como máximo. Debe ser igual o mayor a la "Cantidad Real Consumida"</t>
        </r>
      </text>
    </comment>
    <comment ref="E485" authorId="2" shapeId="0" xr:uid="{B48BD1CF-E60C-43B8-BC7B-7A5D1028ED85}">
      <text>
        <r>
          <rPr>
            <sz val="11"/>
            <color theme="1"/>
            <rFont val="Calibri"/>
            <family val="2"/>
            <scheme val="minor"/>
          </rPr>
          <t>Introduzca un número con dos decimales como máximo</t>
        </r>
      </text>
    </comment>
    <comment ref="F485" authorId="2" shapeId="0" xr:uid="{A6487006-16D4-4825-9163-38E547956080}">
      <text>
        <r>
          <rPr>
            <sz val="11"/>
            <color theme="1"/>
            <rFont val="Calibri"/>
            <family val="2"/>
            <scheme val="minor"/>
          </rPr>
          <t>Monto calculado automáticamente por el sistema</t>
        </r>
      </text>
    </comment>
    <comment ref="A491" authorId="1" shapeId="0" xr:uid="{551106F6-66E6-46CD-B811-825FCBA218D0}">
      <text>
        <r>
          <rPr>
            <sz val="11"/>
            <color theme="1"/>
            <rFont val="Calibri"/>
            <family val="2"/>
            <scheme val="minor"/>
          </rPr>
          <t>Introducir un texto con el nombre o referencia de la contratación</t>
        </r>
      </text>
    </comment>
    <comment ref="B491" authorId="1" shapeId="0" xr:uid="{B6F03C32-9724-4F22-87F5-4A2B5EF6D12D}">
      <text>
        <r>
          <rPr>
            <sz val="11"/>
            <color theme="1"/>
            <rFont val="Calibri"/>
            <family val="2"/>
            <scheme val="minor"/>
          </rPr>
          <t>Introduzca un texto con la finalidad de la contratación</t>
        </r>
      </text>
    </comment>
    <comment ref="C491" authorId="1" shapeId="0" xr:uid="{99B27227-39F5-44E1-9ABF-BD7725E48D7F}">
      <text>
        <r>
          <rPr>
            <sz val="11"/>
            <color theme="1"/>
            <rFont val="Calibri"/>
            <family val="2"/>
            <scheme val="minor"/>
          </rPr>
          <t>Seleccionar un valor del listado</t>
        </r>
      </text>
    </comment>
    <comment ref="D491" authorId="1" shapeId="0" xr:uid="{50DB8FD4-CA15-4492-8CD2-D41FFE9C3966}">
      <text>
        <r>
          <rPr>
            <sz val="11"/>
            <color theme="1"/>
            <rFont val="Calibri"/>
            <family val="2"/>
            <scheme val="minor"/>
          </rPr>
          <t>Seleccione el tipo de procedimiento</t>
        </r>
      </text>
    </comment>
    <comment ref="E491" authorId="2" shapeId="0" xr:uid="{FA04C359-CAF1-4DA5-BB84-96372043ED0E}">
      <text>
        <r>
          <rPr>
            <sz val="11"/>
            <color theme="1"/>
            <rFont val="Calibri"/>
            <family val="2"/>
            <scheme val="minor"/>
          </rPr>
          <t>Seleccione un valor de la lista</t>
        </r>
      </text>
    </comment>
    <comment ref="F491" authorId="2" shapeId="0" xr:uid="{3C8BBBA2-4354-4AC0-8A2F-3DB9655B60B3}">
      <text>
        <r>
          <rPr>
            <sz val="11"/>
            <color theme="1"/>
            <rFont val="Calibri"/>
            <family val="2"/>
            <scheme val="minor"/>
          </rPr>
          <t>Introduzca el código SNIP</t>
        </r>
      </text>
    </comment>
    <comment ref="C492" authorId="2" shapeId="0" xr:uid="{B1E00CD3-E731-4E0A-BF5D-B3741F881F72}">
      <text>
        <r>
          <rPr>
            <sz val="11"/>
            <color theme="1"/>
            <rFont val="Calibri"/>
            <family val="2"/>
            <scheme val="minor"/>
          </rPr>
          <t>Introduzca la fecha de inicio del proceso, en formato dd-mm-aaaa</t>
        </r>
      </text>
    </comment>
    <comment ref="F492" authorId="2" shapeId="0" xr:uid="{49AD5F6B-D66D-4206-95B8-D99B9E45CA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2" shapeId="0" xr:uid="{31CC9B28-8ED9-46BF-8E88-B193DDB7CBBF}">
      <text/>
    </comment>
    <comment ref="C494" authorId="2" shapeId="0" xr:uid="{13FC8D3C-6C3A-4321-BA01-3973E735412C}">
      <text>
        <r>
          <rPr>
            <sz val="11"/>
            <color theme="1"/>
            <rFont val="Calibri"/>
            <family val="2"/>
            <scheme val="minor"/>
          </rPr>
          <t>Introduzca la fecha prevista de adjudicación, en formato dd-mm-aaaa</t>
        </r>
      </text>
    </comment>
    <comment ref="F494" authorId="2" shapeId="0" xr:uid="{6B86828D-4A04-4EA4-B11D-A711678F1828}">
      <text/>
    </comment>
    <comment ref="F495" authorId="2" shapeId="0" xr:uid="{43C1F236-9453-4822-A909-759ABDA53268}">
      <text/>
    </comment>
    <comment ref="A497" authorId="2" shapeId="0" xr:uid="{9CF1F683-47B1-4356-BE07-2F1B45CE81D4}">
      <text>
        <r>
          <rPr>
            <sz val="11"/>
            <color theme="1"/>
            <rFont val="Calibri"/>
            <family val="2"/>
            <scheme val="minor"/>
          </rPr>
          <t>Introduzca un codigo UNSPSC</t>
        </r>
      </text>
    </comment>
    <comment ref="B497" authorId="2" shapeId="0" xr:uid="{ABB9CA19-8499-4292-A274-6F479B5C00D9}">
      <text>
        <r>
          <rPr>
            <sz val="11"/>
            <color theme="1"/>
            <rFont val="Calibri"/>
            <family val="2"/>
            <scheme val="minor"/>
          </rPr>
          <t>Descripción calculada automáticamente a partir de código del artículo</t>
        </r>
      </text>
    </comment>
    <comment ref="C497" authorId="2" shapeId="0" xr:uid="{980CF328-5548-47C8-9C99-B202F58DE3D0}">
      <text>
        <r>
          <rPr>
            <sz val="11"/>
            <color theme="1"/>
            <rFont val="Calibri"/>
            <family val="2"/>
            <scheme val="minor"/>
          </rPr>
          <t>Seleccione un valor de la lista</t>
        </r>
      </text>
    </comment>
    <comment ref="D497" authorId="2" shapeId="0" xr:uid="{FF5C399A-313F-4B9E-AE47-BD5D33C7B5BF}">
      <text>
        <r>
          <rPr>
            <sz val="11"/>
            <color theme="1"/>
            <rFont val="Calibri"/>
            <family val="2"/>
            <scheme val="minor"/>
          </rPr>
          <t>Introduzca un número con dos decimales como máximo. Debe ser igual o mayor a la "Cantidad Real Consumida"</t>
        </r>
      </text>
    </comment>
    <comment ref="E497" authorId="2" shapeId="0" xr:uid="{4C6B8F07-FA0A-43AC-A446-CBCB36DE41B8}">
      <text>
        <r>
          <rPr>
            <sz val="11"/>
            <color theme="1"/>
            <rFont val="Calibri"/>
            <family val="2"/>
            <scheme val="minor"/>
          </rPr>
          <t>Introduzca un número con dos decimales como máximo</t>
        </r>
      </text>
    </comment>
    <comment ref="F497" authorId="2" shapeId="0" xr:uid="{1DC9B73D-7346-43CC-A664-12187818CA0A}">
      <text>
        <r>
          <rPr>
            <sz val="11"/>
            <color theme="1"/>
            <rFont val="Calibri"/>
            <family val="2"/>
            <scheme val="minor"/>
          </rPr>
          <t>Monto calculado automáticamente por el sistema</t>
        </r>
      </text>
    </comment>
    <comment ref="A515" authorId="1" shapeId="0" xr:uid="{D3E0E71F-7F82-4DAC-9C21-527BBE728276}">
      <text>
        <r>
          <rPr>
            <sz val="11"/>
            <color theme="1"/>
            <rFont val="Calibri"/>
            <family val="2"/>
            <scheme val="minor"/>
          </rPr>
          <t>Introducir un texto con el nombre o referencia de la contratación</t>
        </r>
      </text>
    </comment>
    <comment ref="B515" authorId="1" shapeId="0" xr:uid="{6019C4E1-BE9F-49CD-80EF-1F72C6E6F2EC}">
      <text>
        <r>
          <rPr>
            <sz val="11"/>
            <color theme="1"/>
            <rFont val="Calibri"/>
            <family val="2"/>
            <scheme val="minor"/>
          </rPr>
          <t>Introduzca un texto con la finalidad de la contratación</t>
        </r>
      </text>
    </comment>
    <comment ref="C515" authorId="1" shapeId="0" xr:uid="{2624A52E-7649-4655-8F31-075E80D1006B}">
      <text>
        <r>
          <rPr>
            <sz val="11"/>
            <color theme="1"/>
            <rFont val="Calibri"/>
            <family val="2"/>
            <scheme val="minor"/>
          </rPr>
          <t>Seleccionar un valor del listado</t>
        </r>
      </text>
    </comment>
    <comment ref="D515" authorId="1" shapeId="0" xr:uid="{9D37655A-FCF4-4251-872F-7ABF4E6460E0}">
      <text>
        <r>
          <rPr>
            <sz val="11"/>
            <color theme="1"/>
            <rFont val="Calibri"/>
            <family val="2"/>
            <scheme val="minor"/>
          </rPr>
          <t>Seleccione el tipo de procedimiento</t>
        </r>
      </text>
    </comment>
    <comment ref="E515" authorId="2" shapeId="0" xr:uid="{6207AED6-829F-4496-9609-D8F154A22BC7}">
      <text>
        <r>
          <rPr>
            <sz val="11"/>
            <color theme="1"/>
            <rFont val="Calibri"/>
            <family val="2"/>
            <scheme val="minor"/>
          </rPr>
          <t>Seleccione un valor de la lista</t>
        </r>
      </text>
    </comment>
    <comment ref="F515" authorId="2" shapeId="0" xr:uid="{B40BB68D-ED96-4D68-BF92-E1ABCCFB0CB9}">
      <text>
        <r>
          <rPr>
            <sz val="11"/>
            <color theme="1"/>
            <rFont val="Calibri"/>
            <family val="2"/>
            <scheme val="minor"/>
          </rPr>
          <t>Introduzca el código SNIP</t>
        </r>
      </text>
    </comment>
    <comment ref="C516" authorId="2" shapeId="0" xr:uid="{A869AD67-17D7-4AB2-88A0-42D8034484E4}">
      <text>
        <r>
          <rPr>
            <sz val="11"/>
            <color theme="1"/>
            <rFont val="Calibri"/>
            <family val="2"/>
            <scheme val="minor"/>
          </rPr>
          <t>Introduzca la fecha de inicio del proceso, en formato dd-mm-aaaa</t>
        </r>
      </text>
    </comment>
    <comment ref="F516" authorId="2" shapeId="0" xr:uid="{1579CBC8-DBFE-486C-B445-F6D778EB7B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2" shapeId="0" xr:uid="{E000D48A-2A45-4F03-B12E-03E1D5C46D1C}">
      <text/>
    </comment>
    <comment ref="C518" authorId="2" shapeId="0" xr:uid="{81720196-7E1C-4EFB-AA92-71396721271D}">
      <text>
        <r>
          <rPr>
            <sz val="11"/>
            <color theme="1"/>
            <rFont val="Calibri"/>
            <family val="2"/>
            <scheme val="minor"/>
          </rPr>
          <t>Introduzca la fecha prevista de adjudicación, en formato dd-mm-aaaa</t>
        </r>
      </text>
    </comment>
    <comment ref="F518" authorId="2" shapeId="0" xr:uid="{8B3F3C42-EA0C-4858-9DD0-FA47AF889579}">
      <text/>
    </comment>
    <comment ref="F519" authorId="2" shapeId="0" xr:uid="{B3EBCD35-72A8-4345-B03E-7E0E8A1A95FD}">
      <text/>
    </comment>
    <comment ref="A521" authorId="2" shapeId="0" xr:uid="{56E71A62-B8D0-4D4A-9E94-2E62B47847BB}">
      <text>
        <r>
          <rPr>
            <sz val="11"/>
            <color theme="1"/>
            <rFont val="Calibri"/>
            <family val="2"/>
            <scheme val="minor"/>
          </rPr>
          <t>Introduzca un codigo UNSPSC</t>
        </r>
      </text>
    </comment>
    <comment ref="B521" authorId="2" shapeId="0" xr:uid="{54E0AF49-6635-4054-8C0E-1D47CF05AC36}">
      <text>
        <r>
          <rPr>
            <sz val="11"/>
            <color theme="1"/>
            <rFont val="Calibri"/>
            <family val="2"/>
            <scheme val="minor"/>
          </rPr>
          <t>Descripción calculada automáticamente a partir de código del artículo</t>
        </r>
      </text>
    </comment>
    <comment ref="C521" authorId="2" shapeId="0" xr:uid="{2855ABF0-B14E-429E-A6F6-55365F6D2F0D}">
      <text>
        <r>
          <rPr>
            <sz val="11"/>
            <color theme="1"/>
            <rFont val="Calibri"/>
            <family val="2"/>
            <scheme val="minor"/>
          </rPr>
          <t>Seleccione un valor de la lista</t>
        </r>
      </text>
    </comment>
    <comment ref="D521" authorId="2" shapeId="0" xr:uid="{5EE33AB9-950C-4706-B212-2D54A40825AC}">
      <text>
        <r>
          <rPr>
            <sz val="11"/>
            <color theme="1"/>
            <rFont val="Calibri"/>
            <family val="2"/>
            <scheme val="minor"/>
          </rPr>
          <t>Introduzca un número con dos decimales como máximo. Debe ser igual o mayor a la "Cantidad Real Consumida"</t>
        </r>
      </text>
    </comment>
    <comment ref="E521" authorId="2" shapeId="0" xr:uid="{F29B783E-7CC6-419A-9B2D-4ADBAEB95199}">
      <text>
        <r>
          <rPr>
            <sz val="11"/>
            <color theme="1"/>
            <rFont val="Calibri"/>
            <family val="2"/>
            <scheme val="minor"/>
          </rPr>
          <t>Introduzca un número con dos decimales como máximo</t>
        </r>
      </text>
    </comment>
    <comment ref="F521" authorId="2" shapeId="0" xr:uid="{1A271C88-3EA6-4C7C-A6BC-A74D2D8B7550}">
      <text>
        <r>
          <rPr>
            <sz val="11"/>
            <color theme="1"/>
            <rFont val="Calibri"/>
            <family val="2"/>
            <scheme val="minor"/>
          </rPr>
          <t>Monto calculado automáticamente por el sistema</t>
        </r>
      </text>
    </comment>
    <comment ref="A542" authorId="2" shapeId="0" xr:uid="{977FB823-2DAA-4143-806B-0C80ED1FC7B6}">
      <text>
        <r>
          <rPr>
            <sz val="11"/>
            <color theme="1"/>
            <rFont val="Calibri"/>
            <family val="2"/>
            <scheme val="minor"/>
          </rPr>
          <t>Introducir un texto con el nombre o referencia de la contratación</t>
        </r>
      </text>
    </comment>
    <comment ref="B542" authorId="1" shapeId="0" xr:uid="{735A08E3-F756-48C3-AA2F-824C29142E28}">
      <text>
        <r>
          <rPr>
            <sz val="11"/>
            <color theme="1"/>
            <rFont val="Calibri"/>
            <family val="2"/>
            <scheme val="minor"/>
          </rPr>
          <t>Introduzca un texto con la finalidad de la contratación</t>
        </r>
      </text>
    </comment>
    <comment ref="C542" authorId="2" shapeId="0" xr:uid="{8A36B05A-455C-46D2-BB04-727F80C6ECEC}">
      <text>
        <r>
          <rPr>
            <sz val="11"/>
            <color theme="1"/>
            <rFont val="Calibri"/>
            <family val="2"/>
            <scheme val="minor"/>
          </rPr>
          <t>Seleccionar un valor del listado</t>
        </r>
      </text>
    </comment>
    <comment ref="D542" authorId="2" shapeId="0" xr:uid="{9D34777C-B2D6-40CD-BF3C-24FBFDAE3D7A}">
      <text>
        <r>
          <rPr>
            <sz val="11"/>
            <color theme="1"/>
            <rFont val="Calibri"/>
            <family val="2"/>
            <scheme val="minor"/>
          </rPr>
          <t>Seleccione el tipo de procedimiento</t>
        </r>
      </text>
    </comment>
    <comment ref="E542" authorId="2" shapeId="0" xr:uid="{AA3A9D96-08E7-436E-997A-8D19769A9DCA}">
      <text>
        <r>
          <rPr>
            <sz val="11"/>
            <color theme="1"/>
            <rFont val="Calibri"/>
            <family val="2"/>
            <scheme val="minor"/>
          </rPr>
          <t>Seleccione un valor de la lista</t>
        </r>
      </text>
    </comment>
    <comment ref="F542" authorId="2" shapeId="0" xr:uid="{0606F202-C00F-421B-BA98-8266D2DCC78B}">
      <text>
        <r>
          <rPr>
            <sz val="11"/>
            <color theme="1"/>
            <rFont val="Calibri"/>
            <family val="2"/>
            <scheme val="minor"/>
          </rPr>
          <t>Introduzca el código SNIP</t>
        </r>
      </text>
    </comment>
    <comment ref="C543" authorId="2" shapeId="0" xr:uid="{D7FD823D-4F74-4FE1-90B9-56545838899F}">
      <text>
        <r>
          <rPr>
            <sz val="11"/>
            <color theme="1"/>
            <rFont val="Calibri"/>
            <family val="2"/>
            <scheme val="minor"/>
          </rPr>
          <t>Introduzca la fecha de inicio del proceso, en formato dd-mm-aaaa</t>
        </r>
      </text>
    </comment>
    <comment ref="F543" authorId="2" shapeId="0" xr:uid="{058F38C1-BCA8-4D3A-A087-788FA44FA6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2" shapeId="0" xr:uid="{51A63A2A-5C00-4891-849D-9311E1BD011E}">
      <text/>
    </comment>
    <comment ref="C545" authorId="2" shapeId="0" xr:uid="{CBB0C805-1861-4206-A879-020711DB4048}">
      <text>
        <r>
          <rPr>
            <sz val="11"/>
            <color theme="1"/>
            <rFont val="Calibri"/>
            <family val="2"/>
            <scheme val="minor"/>
          </rPr>
          <t>Introduzca la fecha prevista de adjudicación, en formato dd-mm-aaaa</t>
        </r>
      </text>
    </comment>
    <comment ref="F545" authorId="2" shapeId="0" xr:uid="{7954A9A6-3B3E-4713-AB0B-CD036E2B9427}">
      <text/>
    </comment>
    <comment ref="F546" authorId="2" shapeId="0" xr:uid="{E3908C11-9F29-4B03-B16E-BED05482577B}">
      <text/>
    </comment>
    <comment ref="A548" authorId="2" shapeId="0" xr:uid="{BDDCCF70-E5DC-4255-8BE2-426AE0A9AF19}">
      <text>
        <r>
          <rPr>
            <sz val="11"/>
            <color theme="1"/>
            <rFont val="Calibri"/>
            <family val="2"/>
            <scheme val="minor"/>
          </rPr>
          <t>Introduzca un codigo UNSPSC</t>
        </r>
      </text>
    </comment>
    <comment ref="B548" authorId="2" shapeId="0" xr:uid="{E3B5CCBA-C1E3-48B3-9974-55C6EA1CEA7C}">
      <text>
        <r>
          <rPr>
            <sz val="11"/>
            <color theme="1"/>
            <rFont val="Calibri"/>
            <family val="2"/>
            <scheme val="minor"/>
          </rPr>
          <t>Descripción calculada automáticamente a partir de código del artículo</t>
        </r>
      </text>
    </comment>
    <comment ref="C548" authorId="2" shapeId="0" xr:uid="{8EEBA36D-5217-4201-8881-6D7FC8BD3DB0}">
      <text>
        <r>
          <rPr>
            <sz val="11"/>
            <color theme="1"/>
            <rFont val="Calibri"/>
            <family val="2"/>
            <scheme val="minor"/>
          </rPr>
          <t>Seleccione un valor de la lista</t>
        </r>
      </text>
    </comment>
    <comment ref="D548" authorId="2" shapeId="0" xr:uid="{F028FB9C-88B1-4094-B625-EF1AC2EC3A81}">
      <text>
        <r>
          <rPr>
            <sz val="11"/>
            <color theme="1"/>
            <rFont val="Calibri"/>
            <family val="2"/>
            <scheme val="minor"/>
          </rPr>
          <t>Introduzca un número con dos decimales como máximo. Debe ser igual o mayor a la "Cantidad Real Consumida"</t>
        </r>
      </text>
    </comment>
    <comment ref="E548" authorId="2" shapeId="0" xr:uid="{25C87379-91A4-4059-A2BB-1143C743445A}">
      <text>
        <r>
          <rPr>
            <sz val="11"/>
            <color theme="1"/>
            <rFont val="Calibri"/>
            <family val="2"/>
            <scheme val="minor"/>
          </rPr>
          <t>Introduzca un número con dos decimales como máximo</t>
        </r>
      </text>
    </comment>
    <comment ref="F548" authorId="2" shapeId="0" xr:uid="{EA9B1826-DD41-400C-A110-F525EC19EDD4}">
      <text>
        <r>
          <rPr>
            <sz val="11"/>
            <color theme="1"/>
            <rFont val="Calibri"/>
            <family val="2"/>
            <scheme val="minor"/>
          </rPr>
          <t>Monto calculado automáticamente por el sistema</t>
        </r>
      </text>
    </comment>
    <comment ref="A571" authorId="1" shapeId="0" xr:uid="{70C99037-9332-491A-9728-506798B9FED7}">
      <text>
        <r>
          <rPr>
            <sz val="11"/>
            <color theme="1"/>
            <rFont val="Calibri"/>
            <family val="2"/>
            <scheme val="minor"/>
          </rPr>
          <t>Introducir un texto con el nombre o referencia de la contratación</t>
        </r>
      </text>
    </comment>
    <comment ref="B571" authorId="1" shapeId="0" xr:uid="{3C8A60DF-684C-470C-9277-7CE04D08106F}">
      <text>
        <r>
          <rPr>
            <sz val="11"/>
            <color theme="1"/>
            <rFont val="Calibri"/>
            <family val="2"/>
            <scheme val="minor"/>
          </rPr>
          <t>Introduzca un texto con la finalidad de la contratación</t>
        </r>
      </text>
    </comment>
    <comment ref="C571" authorId="1" shapeId="0" xr:uid="{2C2871D1-1672-4882-9FAD-6EFD9F973239}">
      <text>
        <r>
          <rPr>
            <sz val="11"/>
            <color theme="1"/>
            <rFont val="Calibri"/>
            <family val="2"/>
            <scheme val="minor"/>
          </rPr>
          <t>Seleccionar un valor del listado</t>
        </r>
      </text>
    </comment>
    <comment ref="D571" authorId="2" shapeId="0" xr:uid="{A3AAD375-CDA0-444F-9A6C-9D45384C78DF}">
      <text>
        <r>
          <rPr>
            <sz val="11"/>
            <color theme="1"/>
            <rFont val="Calibri"/>
            <family val="2"/>
            <scheme val="minor"/>
          </rPr>
          <t>Seleccione el tipo de procedimiento</t>
        </r>
      </text>
    </comment>
    <comment ref="E571" authorId="2" shapeId="0" xr:uid="{C2DE2AF4-0E1C-4E2B-9D58-8F53C9F62213}">
      <text>
        <r>
          <rPr>
            <sz val="11"/>
            <color theme="1"/>
            <rFont val="Calibri"/>
            <family val="2"/>
            <scheme val="minor"/>
          </rPr>
          <t>Seleccione un valor de la lista</t>
        </r>
      </text>
    </comment>
    <comment ref="F571" authorId="2" shapeId="0" xr:uid="{E18597D6-AA44-4460-9867-1C3D4CAAB311}">
      <text>
        <r>
          <rPr>
            <sz val="11"/>
            <color theme="1"/>
            <rFont val="Calibri"/>
            <family val="2"/>
            <scheme val="minor"/>
          </rPr>
          <t>Introduzca el código SNIP</t>
        </r>
      </text>
    </comment>
    <comment ref="C572" authorId="2" shapeId="0" xr:uid="{8FFE7D48-0F5B-49B2-A157-07694E86FE0A}">
      <text>
        <r>
          <rPr>
            <sz val="11"/>
            <color theme="1"/>
            <rFont val="Calibri"/>
            <family val="2"/>
            <scheme val="minor"/>
          </rPr>
          <t>Introduzca la fecha de inicio del proceso, en formato dd-mm-aaaa</t>
        </r>
      </text>
    </comment>
    <comment ref="F572" authorId="2" shapeId="0" xr:uid="{72ABB882-E606-45E0-8A15-6DC070D5CD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2" shapeId="0" xr:uid="{24F33064-6FCA-42A8-BC04-332A0B885EB6}">
      <text/>
    </comment>
    <comment ref="C574" authorId="2" shapeId="0" xr:uid="{2846D55F-D3D7-45D6-A640-893C544C9C6C}">
      <text>
        <r>
          <rPr>
            <sz val="11"/>
            <color theme="1"/>
            <rFont val="Calibri"/>
            <family val="2"/>
            <scheme val="minor"/>
          </rPr>
          <t>Introduzca la fecha prevista de adjudicación, en formato dd-mm-aaaa</t>
        </r>
      </text>
    </comment>
    <comment ref="F574" authorId="2" shapeId="0" xr:uid="{525BDBD8-C596-4BE7-8C2D-AF6887F0F152}">
      <text/>
    </comment>
    <comment ref="F575" authorId="2" shapeId="0" xr:uid="{36872DE4-B4F2-4B41-85CD-7CF93CAF79EB}">
      <text/>
    </comment>
    <comment ref="A577" authorId="2" shapeId="0" xr:uid="{5A4E2897-B410-4884-9B4C-3AE8D703A9C6}">
      <text>
        <r>
          <rPr>
            <sz val="11"/>
            <color theme="1"/>
            <rFont val="Calibri"/>
            <family val="2"/>
            <scheme val="minor"/>
          </rPr>
          <t>Introduzca un codigo UNSPSC</t>
        </r>
      </text>
    </comment>
    <comment ref="B577" authorId="2" shapeId="0" xr:uid="{982CD0AF-655F-4322-8ED5-64F15C4EFDE6}">
      <text>
        <r>
          <rPr>
            <sz val="11"/>
            <color theme="1"/>
            <rFont val="Calibri"/>
            <family val="2"/>
            <scheme val="minor"/>
          </rPr>
          <t>Descripción calculada automáticamente a partir de código del artículo</t>
        </r>
      </text>
    </comment>
    <comment ref="C577" authorId="2" shapeId="0" xr:uid="{049F1F64-3390-45FC-BAFF-1C4702CEF8F5}">
      <text>
        <r>
          <rPr>
            <sz val="11"/>
            <color theme="1"/>
            <rFont val="Calibri"/>
            <family val="2"/>
            <scheme val="minor"/>
          </rPr>
          <t>Seleccione un valor de la lista</t>
        </r>
      </text>
    </comment>
    <comment ref="D577" authorId="2" shapeId="0" xr:uid="{3701394A-F386-4BB0-9765-9D3A13DDDEF7}">
      <text>
        <r>
          <rPr>
            <sz val="11"/>
            <color theme="1"/>
            <rFont val="Calibri"/>
            <family val="2"/>
            <scheme val="minor"/>
          </rPr>
          <t>Introduzca un número con dos decimales como máximo. Debe ser igual o mayor a la "Cantidad Real Consumida"</t>
        </r>
      </text>
    </comment>
    <comment ref="E577" authorId="2" shapeId="0" xr:uid="{87EF1234-5607-4E18-AECA-817385C955F9}">
      <text>
        <r>
          <rPr>
            <sz val="11"/>
            <color theme="1"/>
            <rFont val="Calibri"/>
            <family val="2"/>
            <scheme val="minor"/>
          </rPr>
          <t>Introduzca un número con dos decimales como máximo</t>
        </r>
      </text>
    </comment>
    <comment ref="F577" authorId="2" shapeId="0" xr:uid="{D3CFFAB2-726D-4C1D-BEA0-331FE86D4622}">
      <text>
        <r>
          <rPr>
            <sz val="11"/>
            <color theme="1"/>
            <rFont val="Calibri"/>
            <family val="2"/>
            <scheme val="minor"/>
          </rPr>
          <t>Monto calculado automáticamente por el sistema</t>
        </r>
      </text>
    </comment>
    <comment ref="A583" authorId="1" shapeId="0" xr:uid="{E644106C-AAA2-4EBD-BBF5-27DEC8E2BC00}">
      <text>
        <r>
          <rPr>
            <sz val="11"/>
            <color theme="1"/>
            <rFont val="Calibri"/>
            <family val="2"/>
            <scheme val="minor"/>
          </rPr>
          <t>Introducir un texto con el nombre o referencia de la contratación</t>
        </r>
      </text>
    </comment>
    <comment ref="B583" authorId="1" shapeId="0" xr:uid="{B43AACAC-289F-4F81-BD75-5AD94900999A}">
      <text>
        <r>
          <rPr>
            <sz val="11"/>
            <color theme="1"/>
            <rFont val="Calibri"/>
            <family val="2"/>
            <scheme val="minor"/>
          </rPr>
          <t>Introduzca un texto con la finalidad de la contratación</t>
        </r>
      </text>
    </comment>
    <comment ref="C583" authorId="1" shapeId="0" xr:uid="{3071F868-3937-44E9-BC2F-C9CDD1D2D0C2}">
      <text>
        <r>
          <rPr>
            <sz val="11"/>
            <color theme="1"/>
            <rFont val="Calibri"/>
            <family val="2"/>
            <scheme val="minor"/>
          </rPr>
          <t>Seleccionar un valor del listado</t>
        </r>
      </text>
    </comment>
    <comment ref="D583" authorId="2" shapeId="0" xr:uid="{DC40B695-E23E-4BE3-90C4-C0A2E480184D}">
      <text>
        <r>
          <rPr>
            <sz val="11"/>
            <color theme="1"/>
            <rFont val="Calibri"/>
            <family val="2"/>
            <scheme val="minor"/>
          </rPr>
          <t>Seleccione el tipo de procedimiento</t>
        </r>
      </text>
    </comment>
    <comment ref="E583" authorId="2" shapeId="0" xr:uid="{B92F3D48-B6E5-407E-8617-E9858AE6BAD0}">
      <text>
        <r>
          <rPr>
            <sz val="11"/>
            <color theme="1"/>
            <rFont val="Calibri"/>
            <family val="2"/>
            <scheme val="minor"/>
          </rPr>
          <t>Seleccione un valor de la lista</t>
        </r>
      </text>
    </comment>
    <comment ref="F583" authorId="2" shapeId="0" xr:uid="{78D59EEF-165F-4A25-93AA-E84C79FD70A0}">
      <text>
        <r>
          <rPr>
            <sz val="11"/>
            <color theme="1"/>
            <rFont val="Calibri"/>
            <family val="2"/>
            <scheme val="minor"/>
          </rPr>
          <t>Introduzca el código SNIP</t>
        </r>
      </text>
    </comment>
    <comment ref="C584" authorId="2" shapeId="0" xr:uid="{342724A5-65C7-40AB-8454-3482ECC1FC68}">
      <text>
        <r>
          <rPr>
            <sz val="11"/>
            <color theme="1"/>
            <rFont val="Calibri"/>
            <family val="2"/>
            <scheme val="minor"/>
          </rPr>
          <t>Introduzca la fecha de inicio del proceso, en formato dd-mm-aaaa</t>
        </r>
      </text>
    </comment>
    <comment ref="F584" authorId="2" shapeId="0" xr:uid="{D278F961-7A9B-4D47-AD6D-CF949C5D95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xr:uid="{E873C1FE-6921-4FD0-ACA7-014C4D1738CD}">
      <text/>
    </comment>
    <comment ref="C586" authorId="2" shapeId="0" xr:uid="{8F063270-AF06-48D6-8ED6-ED4A8F504DD1}">
      <text>
        <r>
          <rPr>
            <sz val="11"/>
            <color theme="1"/>
            <rFont val="Calibri"/>
            <family val="2"/>
            <scheme val="minor"/>
          </rPr>
          <t>Introduzca la fecha prevista de adjudicación, en formato dd-mm-aaaa</t>
        </r>
      </text>
    </comment>
    <comment ref="F586" authorId="2" shapeId="0" xr:uid="{744DFF5C-0B20-4ADD-A694-3DF0A3D4101F}">
      <text/>
    </comment>
    <comment ref="F587" authorId="2" shapeId="0" xr:uid="{5753C09C-C474-4212-9C39-123FFDE59770}">
      <text/>
    </comment>
    <comment ref="A589" authorId="2" shapeId="0" xr:uid="{8B252148-E71D-44B3-9130-DE97776939A7}">
      <text>
        <r>
          <rPr>
            <sz val="11"/>
            <color theme="1"/>
            <rFont val="Calibri"/>
            <family val="2"/>
            <scheme val="minor"/>
          </rPr>
          <t>Introduzca un codigo UNSPSC</t>
        </r>
      </text>
    </comment>
    <comment ref="B589" authorId="2" shapeId="0" xr:uid="{52C58A41-424B-41D9-A31F-D02883BA4671}">
      <text>
        <r>
          <rPr>
            <sz val="11"/>
            <color theme="1"/>
            <rFont val="Calibri"/>
            <family val="2"/>
            <scheme val="minor"/>
          </rPr>
          <t>Descripción calculada automáticamente a partir de código del artículo</t>
        </r>
      </text>
    </comment>
    <comment ref="C589" authorId="2" shapeId="0" xr:uid="{E841E1CD-84A7-480F-A268-5DC58A484629}">
      <text>
        <r>
          <rPr>
            <sz val="11"/>
            <color theme="1"/>
            <rFont val="Calibri"/>
            <family val="2"/>
            <scheme val="minor"/>
          </rPr>
          <t>Seleccione un valor de la lista</t>
        </r>
      </text>
    </comment>
    <comment ref="D589" authorId="2" shapeId="0" xr:uid="{7537766B-C421-43FF-AB9C-80989896DB18}">
      <text>
        <r>
          <rPr>
            <sz val="11"/>
            <color theme="1"/>
            <rFont val="Calibri"/>
            <family val="2"/>
            <scheme val="minor"/>
          </rPr>
          <t>Introduzca un número con dos decimales como máximo. Debe ser igual o mayor a la "Cantidad Real Consumida"</t>
        </r>
      </text>
    </comment>
    <comment ref="E589" authorId="2" shapeId="0" xr:uid="{407F1DE9-C886-4615-9943-6AE80CB1CD2F}">
      <text>
        <r>
          <rPr>
            <sz val="11"/>
            <color theme="1"/>
            <rFont val="Calibri"/>
            <family val="2"/>
            <scheme val="minor"/>
          </rPr>
          <t>Introduzca un número con dos decimales como máximo</t>
        </r>
      </text>
    </comment>
    <comment ref="F589" authorId="2" shapeId="0" xr:uid="{0F59ABCC-EBB4-494B-A3D7-9EB0D1A23529}">
      <text>
        <r>
          <rPr>
            <sz val="11"/>
            <color theme="1"/>
            <rFont val="Calibri"/>
            <family val="2"/>
            <scheme val="minor"/>
          </rPr>
          <t>Monto calculado automáticamente por el sistema</t>
        </r>
      </text>
    </comment>
    <comment ref="A595" authorId="1" shapeId="0" xr:uid="{69AF18B5-6207-4A55-AD12-F110E4E14E19}">
      <text>
        <r>
          <rPr>
            <sz val="11"/>
            <color theme="1"/>
            <rFont val="Calibri"/>
            <family val="2"/>
            <scheme val="minor"/>
          </rPr>
          <t>Introducir un texto con el nombre o referencia de la contratación</t>
        </r>
      </text>
    </comment>
    <comment ref="B595" authorId="1" shapeId="0" xr:uid="{5986FD5B-5E5B-44B2-9475-14035F1D3D66}">
      <text>
        <r>
          <rPr>
            <sz val="11"/>
            <color theme="1"/>
            <rFont val="Calibri"/>
            <family val="2"/>
            <scheme val="minor"/>
          </rPr>
          <t>Introduzca un texto con la finalidad de la contratación</t>
        </r>
      </text>
    </comment>
    <comment ref="C595" authorId="1" shapeId="0" xr:uid="{56AFCB7C-22BA-443D-9DBF-DAA71AEBEBD7}">
      <text>
        <r>
          <rPr>
            <sz val="11"/>
            <color theme="1"/>
            <rFont val="Calibri"/>
            <family val="2"/>
            <scheme val="minor"/>
          </rPr>
          <t>Seleccionar un valor del listado</t>
        </r>
      </text>
    </comment>
    <comment ref="D595" authorId="2" shapeId="0" xr:uid="{8A248DB5-992D-42FD-8DF2-BCE61D54C5BB}">
      <text>
        <r>
          <rPr>
            <sz val="11"/>
            <color theme="1"/>
            <rFont val="Calibri"/>
            <family val="2"/>
            <scheme val="minor"/>
          </rPr>
          <t>Seleccione el tipo de procedimiento</t>
        </r>
      </text>
    </comment>
    <comment ref="E595" authorId="2" shapeId="0" xr:uid="{E1082C59-E899-465C-9FFD-4F2806D529C4}">
      <text>
        <r>
          <rPr>
            <sz val="11"/>
            <color theme="1"/>
            <rFont val="Calibri"/>
            <family val="2"/>
            <scheme val="minor"/>
          </rPr>
          <t>Seleccione un valor de la lista</t>
        </r>
      </text>
    </comment>
    <comment ref="F595" authorId="2" shapeId="0" xr:uid="{384BA7B2-C319-43BF-9A47-1A2ED1F43CE7}">
      <text>
        <r>
          <rPr>
            <sz val="11"/>
            <color theme="1"/>
            <rFont val="Calibri"/>
            <family val="2"/>
            <scheme val="minor"/>
          </rPr>
          <t>Introduzca el código SNIP</t>
        </r>
      </text>
    </comment>
    <comment ref="C596" authorId="2" shapeId="0" xr:uid="{1621AE70-3F6D-4AB9-98CB-DE1889198D4F}">
      <text>
        <r>
          <rPr>
            <sz val="11"/>
            <color theme="1"/>
            <rFont val="Calibri"/>
            <family val="2"/>
            <scheme val="minor"/>
          </rPr>
          <t>Introduzca la fecha de inicio del proceso, en formato dd-mm-aaaa</t>
        </r>
      </text>
    </comment>
    <comment ref="F596" authorId="2" shapeId="0" xr:uid="{066E17C8-AF33-4E63-9CA7-55DAF86778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2" shapeId="0" xr:uid="{9FED827B-8EA6-45F5-AB39-1812B3D22B57}">
      <text/>
    </comment>
    <comment ref="C598" authorId="2" shapeId="0" xr:uid="{657777CE-06FC-498A-A914-63B5B362737E}">
      <text>
        <r>
          <rPr>
            <sz val="11"/>
            <color theme="1"/>
            <rFont val="Calibri"/>
            <family val="2"/>
            <scheme val="minor"/>
          </rPr>
          <t>Introduzca la fecha prevista de adjudicación, en formato dd-mm-aaaa</t>
        </r>
      </text>
    </comment>
    <comment ref="F598" authorId="2" shapeId="0" xr:uid="{1BC9D326-D807-4AB0-8992-5AACC4B07B15}">
      <text/>
    </comment>
    <comment ref="F599" authorId="2" shapeId="0" xr:uid="{187364D9-345C-4B63-8B0B-A4A016C4D3D9}">
      <text/>
    </comment>
    <comment ref="A601" authorId="2" shapeId="0" xr:uid="{1BD79D03-15DB-408C-8AEC-05A8001CC3C4}">
      <text>
        <r>
          <rPr>
            <sz val="11"/>
            <color theme="1"/>
            <rFont val="Calibri"/>
            <family val="2"/>
            <scheme val="minor"/>
          </rPr>
          <t>Introduzca un codigo UNSPSC</t>
        </r>
      </text>
    </comment>
    <comment ref="B601" authorId="2" shapeId="0" xr:uid="{BC59B3F8-FFAE-4400-8B3B-A551604ABEF5}">
      <text>
        <r>
          <rPr>
            <sz val="11"/>
            <color theme="1"/>
            <rFont val="Calibri"/>
            <family val="2"/>
            <scheme val="minor"/>
          </rPr>
          <t>Descripción calculada automáticamente a partir de código del artículo</t>
        </r>
      </text>
    </comment>
    <comment ref="C601" authorId="2" shapeId="0" xr:uid="{B5A249A5-7550-4B1B-8A3F-60346712C8FD}">
      <text>
        <r>
          <rPr>
            <sz val="11"/>
            <color theme="1"/>
            <rFont val="Calibri"/>
            <family val="2"/>
            <scheme val="minor"/>
          </rPr>
          <t>Seleccione un valor de la lista</t>
        </r>
      </text>
    </comment>
    <comment ref="D601" authorId="2" shapeId="0" xr:uid="{6C6D5034-FF21-430E-8269-68498286BAEA}">
      <text>
        <r>
          <rPr>
            <sz val="11"/>
            <color theme="1"/>
            <rFont val="Calibri"/>
            <family val="2"/>
            <scheme val="minor"/>
          </rPr>
          <t>Introduzca un número con dos decimales como máximo. Debe ser igual o mayor a la "Cantidad Real Consumida"</t>
        </r>
      </text>
    </comment>
    <comment ref="E601" authorId="2" shapeId="0" xr:uid="{54124744-A922-4976-9E2D-C2CD12ACAF82}">
      <text>
        <r>
          <rPr>
            <sz val="11"/>
            <color theme="1"/>
            <rFont val="Calibri"/>
            <family val="2"/>
            <scheme val="minor"/>
          </rPr>
          <t>Introduzca un número con dos decimales como máximo</t>
        </r>
      </text>
    </comment>
    <comment ref="F601" authorId="2" shapeId="0" xr:uid="{D6446C10-448D-43B2-98D3-51F6974C4B03}">
      <text>
        <r>
          <rPr>
            <sz val="11"/>
            <color theme="1"/>
            <rFont val="Calibri"/>
            <family val="2"/>
            <scheme val="minor"/>
          </rPr>
          <t>Monto calculado automáticamente por el sistema</t>
        </r>
      </text>
    </comment>
    <comment ref="A607" authorId="1" shapeId="0" xr:uid="{4CFAB184-861A-46AB-A36F-CBF9E2751A89}">
      <text>
        <r>
          <rPr>
            <sz val="11"/>
            <color theme="1"/>
            <rFont val="Calibri"/>
            <family val="2"/>
            <scheme val="minor"/>
          </rPr>
          <t>Introducir un texto con el nombre o referencia de la contratación</t>
        </r>
      </text>
    </comment>
    <comment ref="B607" authorId="1" shapeId="0" xr:uid="{588B3D2E-39F7-4955-AFE7-F2274BF89F2A}">
      <text>
        <r>
          <rPr>
            <sz val="11"/>
            <color theme="1"/>
            <rFont val="Calibri"/>
            <family val="2"/>
            <scheme val="minor"/>
          </rPr>
          <t>Introduzca un texto con la finalidad de la contratación</t>
        </r>
      </text>
    </comment>
    <comment ref="C607" authorId="1" shapeId="0" xr:uid="{AE9733D1-14D6-4FF4-912A-2EE4CB755DDD}">
      <text>
        <r>
          <rPr>
            <sz val="11"/>
            <color theme="1"/>
            <rFont val="Calibri"/>
            <family val="2"/>
            <scheme val="minor"/>
          </rPr>
          <t>Seleccionar un valor del listado</t>
        </r>
      </text>
    </comment>
    <comment ref="D607" authorId="2" shapeId="0" xr:uid="{6B15A1FA-23D0-432D-A0C8-6A2AC068B9A4}">
      <text>
        <r>
          <rPr>
            <sz val="11"/>
            <color theme="1"/>
            <rFont val="Calibri"/>
            <family val="2"/>
            <scheme val="minor"/>
          </rPr>
          <t>Seleccione el tipo de procedimiento</t>
        </r>
      </text>
    </comment>
    <comment ref="E607" authorId="2" shapeId="0" xr:uid="{4F363197-5D6D-4873-886D-CC3524E65DE3}">
      <text>
        <r>
          <rPr>
            <sz val="11"/>
            <color theme="1"/>
            <rFont val="Calibri"/>
            <family val="2"/>
            <scheme val="minor"/>
          </rPr>
          <t>Seleccione un valor de la lista</t>
        </r>
      </text>
    </comment>
    <comment ref="F607" authorId="2" shapeId="0" xr:uid="{96B4AEA7-EFE3-426B-90AD-F82677AA9DC8}">
      <text>
        <r>
          <rPr>
            <sz val="11"/>
            <color theme="1"/>
            <rFont val="Calibri"/>
            <family val="2"/>
            <scheme val="minor"/>
          </rPr>
          <t>Introduzca el código SNIP</t>
        </r>
      </text>
    </comment>
    <comment ref="C608" authorId="2" shapeId="0" xr:uid="{300AAED1-0519-4E40-B555-11FD6FFF78BF}">
      <text>
        <r>
          <rPr>
            <sz val="11"/>
            <color theme="1"/>
            <rFont val="Calibri"/>
            <family val="2"/>
            <scheme val="minor"/>
          </rPr>
          <t>Introduzca la fecha de inicio del proceso, en formato dd-mm-aaaa</t>
        </r>
      </text>
    </comment>
    <comment ref="F608" authorId="2" shapeId="0" xr:uid="{341A2EFE-10A7-4A4A-9492-4448E979AD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2" shapeId="0" xr:uid="{374A31DF-600E-47F8-98F6-9566FD6E0AE1}">
      <text/>
    </comment>
    <comment ref="C610" authorId="2" shapeId="0" xr:uid="{7E442E19-9BA3-422A-BF4D-A8808F2BC9C6}">
      <text>
        <r>
          <rPr>
            <sz val="11"/>
            <color theme="1"/>
            <rFont val="Calibri"/>
            <family val="2"/>
            <scheme val="minor"/>
          </rPr>
          <t>Introduzca la fecha prevista de adjudicación, en formato dd-mm-aaaa</t>
        </r>
      </text>
    </comment>
    <comment ref="F610" authorId="2" shapeId="0" xr:uid="{EDC49DFA-A4E6-461C-8058-F26242C9BB08}">
      <text/>
    </comment>
    <comment ref="F611" authorId="2" shapeId="0" xr:uid="{D058292C-BEF5-4A73-9358-496D664A769C}">
      <text/>
    </comment>
    <comment ref="A613" authorId="2" shapeId="0" xr:uid="{138A50CD-7845-4110-AF1B-A1E773D01FFF}">
      <text>
        <r>
          <rPr>
            <sz val="11"/>
            <color theme="1"/>
            <rFont val="Calibri"/>
            <family val="2"/>
            <scheme val="minor"/>
          </rPr>
          <t>Introduzca un codigo UNSPSC</t>
        </r>
      </text>
    </comment>
    <comment ref="B613" authorId="2" shapeId="0" xr:uid="{20443D28-DBFD-41D6-AC5A-200C1ECBD287}">
      <text>
        <r>
          <rPr>
            <sz val="11"/>
            <color theme="1"/>
            <rFont val="Calibri"/>
            <family val="2"/>
            <scheme val="minor"/>
          </rPr>
          <t>Descripción calculada automáticamente a partir de código del artículo</t>
        </r>
      </text>
    </comment>
    <comment ref="C613" authorId="2" shapeId="0" xr:uid="{A6606456-7032-4DC4-9021-4C2320A687F0}">
      <text>
        <r>
          <rPr>
            <sz val="11"/>
            <color theme="1"/>
            <rFont val="Calibri"/>
            <family val="2"/>
            <scheme val="minor"/>
          </rPr>
          <t>Seleccione un valor de la lista</t>
        </r>
      </text>
    </comment>
    <comment ref="D613" authorId="2" shapeId="0" xr:uid="{FD02F409-3C05-468A-BB15-C9D8B8088139}">
      <text>
        <r>
          <rPr>
            <sz val="11"/>
            <color theme="1"/>
            <rFont val="Calibri"/>
            <family val="2"/>
            <scheme val="minor"/>
          </rPr>
          <t>Introduzca un número con dos decimales como máximo. Debe ser igual o mayor a la "Cantidad Real Consumida"</t>
        </r>
      </text>
    </comment>
    <comment ref="E613" authorId="2" shapeId="0" xr:uid="{C9B81D0E-9ED6-4369-A69A-385A1A04D969}">
      <text>
        <r>
          <rPr>
            <sz val="11"/>
            <color theme="1"/>
            <rFont val="Calibri"/>
            <family val="2"/>
            <scheme val="minor"/>
          </rPr>
          <t>Introduzca un número con dos decimales como máximo</t>
        </r>
      </text>
    </comment>
    <comment ref="F613" authorId="2" shapeId="0" xr:uid="{DE6F8F08-ADF5-4DE2-8829-064BC5FE2ECD}">
      <text>
        <r>
          <rPr>
            <sz val="11"/>
            <color theme="1"/>
            <rFont val="Calibri"/>
            <family val="2"/>
            <scheme val="minor"/>
          </rPr>
          <t>Monto calculado automáticamente por el sistema</t>
        </r>
      </text>
    </comment>
    <comment ref="A619" authorId="1" shapeId="0" xr:uid="{379A06D9-C57B-466F-B193-2529AE49434D}">
      <text>
        <r>
          <rPr>
            <sz val="11"/>
            <color theme="1"/>
            <rFont val="Calibri"/>
            <family val="2"/>
            <scheme val="minor"/>
          </rPr>
          <t>Introducir un texto con el nombre o referencia de la contratación</t>
        </r>
      </text>
    </comment>
    <comment ref="B619" authorId="1" shapeId="0" xr:uid="{0EA02BFF-194C-4E8E-B8A6-40E7471D99F7}">
      <text>
        <r>
          <rPr>
            <sz val="11"/>
            <color theme="1"/>
            <rFont val="Calibri"/>
            <family val="2"/>
            <scheme val="minor"/>
          </rPr>
          <t>Introduzca un texto con la finalidad de la contratación</t>
        </r>
      </text>
    </comment>
    <comment ref="C619" authorId="1" shapeId="0" xr:uid="{97582535-74D0-441A-A717-D8C88880E562}">
      <text>
        <r>
          <rPr>
            <sz val="11"/>
            <color theme="1"/>
            <rFont val="Calibri"/>
            <family val="2"/>
            <scheme val="minor"/>
          </rPr>
          <t>Seleccionar un valor del listado</t>
        </r>
      </text>
    </comment>
    <comment ref="D619" authorId="1" shapeId="0" xr:uid="{824070CB-E308-4119-B1A6-D6EF7F514ACB}">
      <text>
        <r>
          <rPr>
            <sz val="11"/>
            <color theme="1"/>
            <rFont val="Calibri"/>
            <family val="2"/>
            <scheme val="minor"/>
          </rPr>
          <t>Seleccione el tipo de procedimiento</t>
        </r>
      </text>
    </comment>
    <comment ref="E619" authorId="2" shapeId="0" xr:uid="{BEB7C8F4-CCF1-4575-9C00-892BCE594E58}">
      <text>
        <r>
          <rPr>
            <sz val="11"/>
            <color theme="1"/>
            <rFont val="Calibri"/>
            <family val="2"/>
            <scheme val="minor"/>
          </rPr>
          <t>Seleccione un valor de la lista</t>
        </r>
      </text>
    </comment>
    <comment ref="F619" authorId="2" shapeId="0" xr:uid="{13404A28-D2A8-44EA-BA77-EC76D7B9ADED}">
      <text>
        <r>
          <rPr>
            <sz val="11"/>
            <color theme="1"/>
            <rFont val="Calibri"/>
            <family val="2"/>
            <scheme val="minor"/>
          </rPr>
          <t>Introduzca el código SNIP</t>
        </r>
      </text>
    </comment>
    <comment ref="C620" authorId="2" shapeId="0" xr:uid="{161A2D33-BCCF-4A99-A6EE-F6DA84FFB45D}">
      <text>
        <r>
          <rPr>
            <sz val="11"/>
            <color theme="1"/>
            <rFont val="Calibri"/>
            <family val="2"/>
            <scheme val="minor"/>
          </rPr>
          <t>Introduzca la fecha de inicio del proceso, en formato dd-mm-aaaa</t>
        </r>
      </text>
    </comment>
    <comment ref="F620" authorId="2" shapeId="0" xr:uid="{71424C76-DCD8-4513-B1BD-09569CA92F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2" shapeId="0" xr:uid="{7BB8D1C2-B742-47AB-92BD-6C6F7B81947D}">
      <text/>
    </comment>
    <comment ref="C622" authorId="2" shapeId="0" xr:uid="{4FB0BE17-E367-4468-9F48-17222AA16C55}">
      <text>
        <r>
          <rPr>
            <sz val="11"/>
            <color theme="1"/>
            <rFont val="Calibri"/>
            <family val="2"/>
            <scheme val="minor"/>
          </rPr>
          <t>Introduzca la fecha prevista de adjudicación, en formato dd-mm-aaaa</t>
        </r>
      </text>
    </comment>
    <comment ref="F622" authorId="2" shapeId="0" xr:uid="{380CA612-85F1-490C-B379-F7DDAEE3B2B5}">
      <text/>
    </comment>
    <comment ref="F623" authorId="2" shapeId="0" xr:uid="{2D543CCB-02BE-4E08-B536-C3246009F672}">
      <text/>
    </comment>
    <comment ref="A625" authorId="2" shapeId="0" xr:uid="{223546D3-382B-4C1A-8350-5E5B533330E1}">
      <text>
        <r>
          <rPr>
            <sz val="11"/>
            <color theme="1"/>
            <rFont val="Calibri"/>
            <family val="2"/>
            <scheme val="minor"/>
          </rPr>
          <t>Introduzca un codigo UNSPSC</t>
        </r>
      </text>
    </comment>
    <comment ref="B625" authorId="2" shapeId="0" xr:uid="{E61AA5EB-816F-46BD-A7A8-B0FAA2AA62E7}">
      <text>
        <r>
          <rPr>
            <sz val="11"/>
            <color theme="1"/>
            <rFont val="Calibri"/>
            <family val="2"/>
            <scheme val="minor"/>
          </rPr>
          <t>Descripción calculada automáticamente a partir de código del artículo</t>
        </r>
      </text>
    </comment>
    <comment ref="C625" authorId="2" shapeId="0" xr:uid="{D4DC3251-B982-49E7-806B-65217A5ED217}">
      <text>
        <r>
          <rPr>
            <sz val="11"/>
            <color theme="1"/>
            <rFont val="Calibri"/>
            <family val="2"/>
            <scheme val="minor"/>
          </rPr>
          <t>Seleccione un valor de la lista</t>
        </r>
      </text>
    </comment>
    <comment ref="D625" authorId="2" shapeId="0" xr:uid="{F08C6505-66AB-4C1B-A8D6-B42B89A858EA}">
      <text>
        <r>
          <rPr>
            <sz val="11"/>
            <color theme="1"/>
            <rFont val="Calibri"/>
            <family val="2"/>
            <scheme val="minor"/>
          </rPr>
          <t>Introduzca un número con dos decimales como máximo. Debe ser igual o mayor a la "Cantidad Real Consumida"</t>
        </r>
      </text>
    </comment>
    <comment ref="E625" authorId="2" shapeId="0" xr:uid="{2AA11ADC-6B46-4E1A-B932-238BA724317A}">
      <text>
        <r>
          <rPr>
            <sz val="11"/>
            <color theme="1"/>
            <rFont val="Calibri"/>
            <family val="2"/>
            <scheme val="minor"/>
          </rPr>
          <t>Introduzca un número con dos decimales como máximo</t>
        </r>
      </text>
    </comment>
    <comment ref="F625" authorId="2" shapeId="0" xr:uid="{E0C80906-93C4-4A06-8745-800C7E290BDD}">
      <text>
        <r>
          <rPr>
            <sz val="11"/>
            <color theme="1"/>
            <rFont val="Calibri"/>
            <family val="2"/>
            <scheme val="minor"/>
          </rPr>
          <t>Monto calculado automáticamente por el sistema</t>
        </r>
      </text>
    </comment>
    <comment ref="A632" authorId="1" shapeId="0" xr:uid="{E15E3C24-2D42-405C-9F73-57DC051B35EB}">
      <text>
        <r>
          <rPr>
            <sz val="11"/>
            <color theme="1"/>
            <rFont val="Calibri"/>
            <family val="2"/>
            <scheme val="minor"/>
          </rPr>
          <t>Introducir un texto con el nombre o referencia de la contratación</t>
        </r>
      </text>
    </comment>
    <comment ref="B632" authorId="1" shapeId="0" xr:uid="{0A371A9B-7B20-45D6-910B-DC7D8D95CD3D}">
      <text>
        <r>
          <rPr>
            <sz val="11"/>
            <color theme="1"/>
            <rFont val="Calibri"/>
            <family val="2"/>
            <scheme val="minor"/>
          </rPr>
          <t>Introduzca un texto con la finalidad de la contratación</t>
        </r>
      </text>
    </comment>
    <comment ref="C632" authorId="1" shapeId="0" xr:uid="{33355CAD-A99A-4A6F-BD18-6403A4DDDCCF}">
      <text>
        <r>
          <rPr>
            <sz val="11"/>
            <color theme="1"/>
            <rFont val="Calibri"/>
            <family val="2"/>
            <scheme val="minor"/>
          </rPr>
          <t>Seleccionar un valor del listado</t>
        </r>
      </text>
    </comment>
    <comment ref="D632" authorId="1" shapeId="0" xr:uid="{0D25EDD0-5409-4DCA-8518-7AED77B6B016}">
      <text>
        <r>
          <rPr>
            <sz val="11"/>
            <color theme="1"/>
            <rFont val="Calibri"/>
            <family val="2"/>
            <scheme val="minor"/>
          </rPr>
          <t>Seleccione el tipo de procedimiento</t>
        </r>
      </text>
    </comment>
    <comment ref="E632" authorId="2" shapeId="0" xr:uid="{AEC34A86-BE35-47AA-8DFE-44EC99D60E2E}">
      <text>
        <r>
          <rPr>
            <sz val="11"/>
            <color theme="1"/>
            <rFont val="Calibri"/>
            <family val="2"/>
            <scheme val="minor"/>
          </rPr>
          <t>Seleccione un valor de la lista</t>
        </r>
      </text>
    </comment>
    <comment ref="F632" authorId="2" shapeId="0" xr:uid="{836E2DA7-7C09-42AD-8C4C-F1C0CE1F1E29}">
      <text>
        <r>
          <rPr>
            <sz val="11"/>
            <color theme="1"/>
            <rFont val="Calibri"/>
            <family val="2"/>
            <scheme val="minor"/>
          </rPr>
          <t>Introduzca el código SNIP</t>
        </r>
      </text>
    </comment>
    <comment ref="C633" authorId="2" shapeId="0" xr:uid="{1A5F2BC2-CCB9-4FE9-8B38-9C4DE835EF25}">
      <text>
        <r>
          <rPr>
            <sz val="11"/>
            <color theme="1"/>
            <rFont val="Calibri"/>
            <family val="2"/>
            <scheme val="minor"/>
          </rPr>
          <t>Introduzca la fecha de inicio del proceso, en formato dd-mm-aaaa</t>
        </r>
      </text>
    </comment>
    <comment ref="F633" authorId="2" shapeId="0" xr:uid="{0F28E127-2B63-4CD6-87E0-F77AD98399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2" shapeId="0" xr:uid="{4EB9D465-1761-42EC-8847-ADD271C3B86A}">
      <text/>
    </comment>
    <comment ref="C635" authorId="2" shapeId="0" xr:uid="{E644BB21-E29C-494A-92BE-0CE5F613E7CA}">
      <text>
        <r>
          <rPr>
            <sz val="11"/>
            <color theme="1"/>
            <rFont val="Calibri"/>
            <family val="2"/>
            <scheme val="minor"/>
          </rPr>
          <t>Introduzca la fecha prevista de adjudicación, en formato dd-mm-aaaa</t>
        </r>
      </text>
    </comment>
    <comment ref="F635" authorId="2" shapeId="0" xr:uid="{7AF89BC9-03D3-4D32-9A1F-E730C400D453}">
      <text/>
    </comment>
    <comment ref="F636" authorId="2" shapeId="0" xr:uid="{4F8CABC0-5CBC-4FC8-BCD4-4136A8E8C04E}">
      <text/>
    </comment>
    <comment ref="A638" authorId="2" shapeId="0" xr:uid="{EFCEA0E6-0D37-4D61-86F9-DA69BB9F1436}">
      <text>
        <r>
          <rPr>
            <sz val="11"/>
            <color theme="1"/>
            <rFont val="Calibri"/>
            <family val="2"/>
            <scheme val="minor"/>
          </rPr>
          <t>Introduzca un codigo UNSPSC</t>
        </r>
      </text>
    </comment>
    <comment ref="B638" authorId="2" shapeId="0" xr:uid="{C29ABD84-588D-4C4E-AA81-2099B5ECC6E3}">
      <text>
        <r>
          <rPr>
            <sz val="11"/>
            <color theme="1"/>
            <rFont val="Calibri"/>
            <family val="2"/>
            <scheme val="minor"/>
          </rPr>
          <t>Descripción calculada automáticamente a partir de código del artículo</t>
        </r>
      </text>
    </comment>
    <comment ref="C638" authorId="2" shapeId="0" xr:uid="{13D56D8E-7402-472D-AA0A-40E498A2E2F4}">
      <text>
        <r>
          <rPr>
            <sz val="11"/>
            <color theme="1"/>
            <rFont val="Calibri"/>
            <family val="2"/>
            <scheme val="minor"/>
          </rPr>
          <t>Seleccione un valor de la lista</t>
        </r>
      </text>
    </comment>
    <comment ref="D638" authorId="2" shapeId="0" xr:uid="{C893E15F-D486-43E2-B3F1-D292DA48F4AD}">
      <text>
        <r>
          <rPr>
            <sz val="11"/>
            <color theme="1"/>
            <rFont val="Calibri"/>
            <family val="2"/>
            <scheme val="minor"/>
          </rPr>
          <t>Introduzca un número con dos decimales como máximo. Debe ser igual o mayor a la "Cantidad Real Consumida"</t>
        </r>
      </text>
    </comment>
    <comment ref="E638" authorId="2" shapeId="0" xr:uid="{CA51BCFE-630C-49B9-955E-8DF29F2AA9BF}">
      <text>
        <r>
          <rPr>
            <sz val="11"/>
            <color theme="1"/>
            <rFont val="Calibri"/>
            <family val="2"/>
            <scheme val="minor"/>
          </rPr>
          <t>Introduzca un número con dos decimales como máximo</t>
        </r>
      </text>
    </comment>
    <comment ref="F638" authorId="2" shapeId="0" xr:uid="{366D2E3A-F250-4923-84E0-54F2CD3BFA0B}">
      <text>
        <r>
          <rPr>
            <sz val="11"/>
            <color theme="1"/>
            <rFont val="Calibri"/>
            <family val="2"/>
            <scheme val="minor"/>
          </rPr>
          <t>Monto calculado automáticamente por el sistema</t>
        </r>
      </text>
    </comment>
    <comment ref="A645" authorId="1" shapeId="0" xr:uid="{14DEB386-F3AC-4A98-B200-66BA3D46593D}">
      <text>
        <r>
          <rPr>
            <sz val="11"/>
            <color theme="1"/>
            <rFont val="Calibri"/>
            <family val="2"/>
            <scheme val="minor"/>
          </rPr>
          <t>Introducir un texto con el nombre o referencia de la contratación</t>
        </r>
      </text>
    </comment>
    <comment ref="B645" authorId="1" shapeId="0" xr:uid="{75F252C4-2F56-40EE-9933-7F1BB8D9A01A}">
      <text>
        <r>
          <rPr>
            <sz val="11"/>
            <color theme="1"/>
            <rFont val="Calibri"/>
            <family val="2"/>
            <scheme val="minor"/>
          </rPr>
          <t>Introduzca un texto con la finalidad de la contratación</t>
        </r>
      </text>
    </comment>
    <comment ref="C645" authorId="2" shapeId="0" xr:uid="{F03B338C-BAEF-43E5-BD02-9CBBDA00A836}">
      <text>
        <r>
          <rPr>
            <sz val="11"/>
            <color theme="1"/>
            <rFont val="Calibri"/>
            <family val="2"/>
            <scheme val="minor"/>
          </rPr>
          <t>Seleccionar un valor del listado</t>
        </r>
      </text>
    </comment>
    <comment ref="D645" authorId="2" shapeId="0" xr:uid="{77158583-69F5-4D17-BEDE-F5B310210860}">
      <text>
        <r>
          <rPr>
            <sz val="11"/>
            <color theme="1"/>
            <rFont val="Calibri"/>
            <family val="2"/>
            <scheme val="minor"/>
          </rPr>
          <t>Seleccione el tipo de procedimiento</t>
        </r>
      </text>
    </comment>
    <comment ref="E645" authorId="2" shapeId="0" xr:uid="{A50A928C-F2C0-4BB1-B8B5-1A6565BCB8D7}">
      <text>
        <r>
          <rPr>
            <sz val="11"/>
            <color theme="1"/>
            <rFont val="Calibri"/>
            <family val="2"/>
            <scheme val="minor"/>
          </rPr>
          <t>Seleccione un valor de la lista</t>
        </r>
      </text>
    </comment>
    <comment ref="F645" authorId="2" shapeId="0" xr:uid="{978BA930-8D00-404C-B694-D910A77A76C6}">
      <text>
        <r>
          <rPr>
            <sz val="11"/>
            <color theme="1"/>
            <rFont val="Calibri"/>
            <family val="2"/>
            <scheme val="minor"/>
          </rPr>
          <t>Introduzca el código SNIP</t>
        </r>
      </text>
    </comment>
    <comment ref="C646" authorId="2" shapeId="0" xr:uid="{AB6C23F4-82D6-435A-BE33-F361C6F79921}">
      <text>
        <r>
          <rPr>
            <sz val="11"/>
            <color theme="1"/>
            <rFont val="Calibri"/>
            <family val="2"/>
            <scheme val="minor"/>
          </rPr>
          <t>Introduzca la fecha de inicio del proceso, en formato dd-mm-aaaa</t>
        </r>
      </text>
    </comment>
    <comment ref="F646" authorId="2" shapeId="0" xr:uid="{F7DC8768-291F-4E29-A960-E7564ABFAC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2" shapeId="0" xr:uid="{346B6D9E-81C6-4359-9834-69C1E3F3BA41}">
      <text/>
    </comment>
    <comment ref="C648" authorId="2" shapeId="0" xr:uid="{88458A40-010D-444F-973E-021FC541BE4C}">
      <text>
        <r>
          <rPr>
            <sz val="11"/>
            <color theme="1"/>
            <rFont val="Calibri"/>
            <family val="2"/>
            <scheme val="minor"/>
          </rPr>
          <t>Introduzca la fecha prevista de adjudicación, en formato dd-mm-aaaa</t>
        </r>
      </text>
    </comment>
    <comment ref="F648" authorId="2" shapeId="0" xr:uid="{772223CA-0E1F-4ACE-9260-2417404DFF87}">
      <text/>
    </comment>
    <comment ref="F649" authorId="2" shapeId="0" xr:uid="{96795A89-2F72-4194-9A30-2E7C6D34B5CD}">
      <text/>
    </comment>
    <comment ref="A651" authorId="2" shapeId="0" xr:uid="{56FFCF4C-E7CE-4114-AA26-79396FF605F0}">
      <text>
        <r>
          <rPr>
            <sz val="11"/>
            <color theme="1"/>
            <rFont val="Calibri"/>
            <family val="2"/>
            <scheme val="minor"/>
          </rPr>
          <t>Introduzca un codigo UNSPSC</t>
        </r>
      </text>
    </comment>
    <comment ref="B651" authorId="2" shapeId="0" xr:uid="{19850610-A10B-4D07-91BF-2EAAD36CB3FE}">
      <text>
        <r>
          <rPr>
            <sz val="11"/>
            <color theme="1"/>
            <rFont val="Calibri"/>
            <family val="2"/>
            <scheme val="minor"/>
          </rPr>
          <t>Descripción calculada automáticamente a partir de código del artículo</t>
        </r>
      </text>
    </comment>
    <comment ref="C651" authorId="2" shapeId="0" xr:uid="{7EB71F10-28DA-43EE-85BA-07AF49259A57}">
      <text>
        <r>
          <rPr>
            <sz val="11"/>
            <color theme="1"/>
            <rFont val="Calibri"/>
            <family val="2"/>
            <scheme val="minor"/>
          </rPr>
          <t>Seleccione un valor de la lista</t>
        </r>
      </text>
    </comment>
    <comment ref="D651" authorId="2" shapeId="0" xr:uid="{3CD796C8-D56A-445C-8A0C-A96C72E38F31}">
      <text>
        <r>
          <rPr>
            <sz val="11"/>
            <color theme="1"/>
            <rFont val="Calibri"/>
            <family val="2"/>
            <scheme val="minor"/>
          </rPr>
          <t>Introduzca un número con dos decimales como máximo. Debe ser igual o mayor a la "Cantidad Real Consumida"</t>
        </r>
      </text>
    </comment>
    <comment ref="E651" authorId="2" shapeId="0" xr:uid="{06F16C5B-255C-4E01-8EE9-F034DC023F2D}">
      <text>
        <r>
          <rPr>
            <sz val="11"/>
            <color theme="1"/>
            <rFont val="Calibri"/>
            <family val="2"/>
            <scheme val="minor"/>
          </rPr>
          <t>Introduzca un número con dos decimales como máximo</t>
        </r>
      </text>
    </comment>
    <comment ref="F651" authorId="2" shapeId="0" xr:uid="{CCD2A2CB-9600-441F-A271-BC8CFDE0A370}">
      <text>
        <r>
          <rPr>
            <sz val="11"/>
            <color theme="1"/>
            <rFont val="Calibri"/>
            <family val="2"/>
            <scheme val="minor"/>
          </rPr>
          <t>Monto calculado automáticamente por el sistema</t>
        </r>
      </text>
    </comment>
    <comment ref="A658" authorId="1" shapeId="0" xr:uid="{E57B3DEB-7050-491F-A80E-C9033F9E24BF}">
      <text>
        <r>
          <rPr>
            <sz val="11"/>
            <color theme="1"/>
            <rFont val="Calibri"/>
            <family val="2"/>
            <scheme val="minor"/>
          </rPr>
          <t>Introducir un texto con el nombre o referencia de la contratación</t>
        </r>
      </text>
    </comment>
    <comment ref="B658" authorId="1" shapeId="0" xr:uid="{3E4D1870-958F-4B8B-9807-CCE9EB16A2EA}">
      <text>
        <r>
          <rPr>
            <sz val="11"/>
            <color theme="1"/>
            <rFont val="Calibri"/>
            <family val="2"/>
            <scheme val="minor"/>
          </rPr>
          <t>Introduzca un texto con la finalidad de la contratación</t>
        </r>
      </text>
    </comment>
    <comment ref="C658" authorId="2" shapeId="0" xr:uid="{71C82A37-1471-42E0-AE8E-3047A8F36B54}">
      <text>
        <r>
          <rPr>
            <sz val="11"/>
            <color theme="1"/>
            <rFont val="Calibri"/>
            <family val="2"/>
            <scheme val="minor"/>
          </rPr>
          <t>Seleccionar un valor del listado</t>
        </r>
      </text>
    </comment>
    <comment ref="D658" authorId="2" shapeId="0" xr:uid="{788E7C16-110D-4FC7-A9CE-AFD147ED55C2}">
      <text>
        <r>
          <rPr>
            <sz val="11"/>
            <color theme="1"/>
            <rFont val="Calibri"/>
            <family val="2"/>
            <scheme val="minor"/>
          </rPr>
          <t>Seleccione el tipo de procedimiento</t>
        </r>
      </text>
    </comment>
    <comment ref="E658" authorId="2" shapeId="0" xr:uid="{7DE873F9-70DD-4435-9E02-8ABA31E930A5}">
      <text>
        <r>
          <rPr>
            <sz val="11"/>
            <color theme="1"/>
            <rFont val="Calibri"/>
            <family val="2"/>
            <scheme val="minor"/>
          </rPr>
          <t>Seleccione un valor de la lista</t>
        </r>
      </text>
    </comment>
    <comment ref="F658" authorId="2" shapeId="0" xr:uid="{34DBEB87-967C-43CC-A333-229855468857}">
      <text>
        <r>
          <rPr>
            <sz val="11"/>
            <color theme="1"/>
            <rFont val="Calibri"/>
            <family val="2"/>
            <scheme val="minor"/>
          </rPr>
          <t>Introduzca el código SNIP</t>
        </r>
      </text>
    </comment>
    <comment ref="C659" authorId="2" shapeId="0" xr:uid="{F8372DD9-7B45-4D52-A279-BF8197DDC61B}">
      <text>
        <r>
          <rPr>
            <sz val="11"/>
            <color theme="1"/>
            <rFont val="Calibri"/>
            <family val="2"/>
            <scheme val="minor"/>
          </rPr>
          <t>Introduzca la fecha de inicio del proceso, en formato dd-mm-aaaa</t>
        </r>
      </text>
    </comment>
    <comment ref="F659" authorId="2" shapeId="0" xr:uid="{071228A6-0CFE-45D0-A94E-23B107719A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xr:uid="{CFDC6135-E52C-401B-BB1D-FDD6162C1EF3}">
      <text/>
    </comment>
    <comment ref="C661" authorId="2" shapeId="0" xr:uid="{D1F30005-607E-4C94-91D6-1A587EF3B492}">
      <text>
        <r>
          <rPr>
            <sz val="11"/>
            <color theme="1"/>
            <rFont val="Calibri"/>
            <family val="2"/>
            <scheme val="minor"/>
          </rPr>
          <t>Introduzca la fecha prevista de adjudicación, en formato dd-mm-aaaa</t>
        </r>
      </text>
    </comment>
    <comment ref="F661" authorId="2" shapeId="0" xr:uid="{3BEE24B5-C603-4588-A4A5-BC78E0839BE2}">
      <text/>
    </comment>
    <comment ref="F662" authorId="2" shapeId="0" xr:uid="{6C0395A2-5B09-4D1F-9A6F-319C35A0AEF3}">
      <text/>
    </comment>
    <comment ref="A664" authorId="2" shapeId="0" xr:uid="{4C8F79DD-7DD2-4A46-AE62-3C7DDB04CA39}">
      <text>
        <r>
          <rPr>
            <sz val="11"/>
            <color theme="1"/>
            <rFont val="Calibri"/>
            <family val="2"/>
            <scheme val="minor"/>
          </rPr>
          <t>Introduzca un codigo UNSPSC</t>
        </r>
      </text>
    </comment>
    <comment ref="B664" authorId="2" shapeId="0" xr:uid="{BBBE1103-2FE0-4D53-ACAF-29D1C71664A6}">
      <text>
        <r>
          <rPr>
            <sz val="11"/>
            <color theme="1"/>
            <rFont val="Calibri"/>
            <family val="2"/>
            <scheme val="minor"/>
          </rPr>
          <t>Descripción calculada automáticamente a partir de código del artículo</t>
        </r>
      </text>
    </comment>
    <comment ref="C664" authorId="2" shapeId="0" xr:uid="{1A3DA3F5-346E-4FB1-96D4-532F631839B6}">
      <text>
        <r>
          <rPr>
            <sz val="11"/>
            <color theme="1"/>
            <rFont val="Calibri"/>
            <family val="2"/>
            <scheme val="minor"/>
          </rPr>
          <t>Seleccione un valor de la lista</t>
        </r>
      </text>
    </comment>
    <comment ref="D664" authorId="2" shapeId="0" xr:uid="{71B6492C-CF3A-4943-9C03-543FDB53943A}">
      <text>
        <r>
          <rPr>
            <sz val="11"/>
            <color theme="1"/>
            <rFont val="Calibri"/>
            <family val="2"/>
            <scheme val="minor"/>
          </rPr>
          <t>Introduzca un número con dos decimales como máximo. Debe ser igual o mayor a la "Cantidad Real Consumida"</t>
        </r>
      </text>
    </comment>
    <comment ref="E664" authorId="2" shapeId="0" xr:uid="{B1A1C004-F97C-46D3-BF02-471EA2599931}">
      <text>
        <r>
          <rPr>
            <sz val="11"/>
            <color theme="1"/>
            <rFont val="Calibri"/>
            <family val="2"/>
            <scheme val="minor"/>
          </rPr>
          <t>Introduzca un número con dos decimales como máximo</t>
        </r>
      </text>
    </comment>
    <comment ref="F664" authorId="2" shapeId="0" xr:uid="{5EA1C261-7F6D-4E5F-9941-C49781A759EE}">
      <text>
        <r>
          <rPr>
            <sz val="11"/>
            <color theme="1"/>
            <rFont val="Calibri"/>
            <family val="2"/>
            <scheme val="minor"/>
          </rPr>
          <t>Monto calculado automáticamente por el sistema</t>
        </r>
      </text>
    </comment>
    <comment ref="A671" authorId="1" shapeId="0" xr:uid="{868F5050-01E1-4DD2-A53F-DCD7FAA7136E}">
      <text>
        <r>
          <rPr>
            <sz val="11"/>
            <color theme="1"/>
            <rFont val="Calibri"/>
            <family val="2"/>
            <scheme val="minor"/>
          </rPr>
          <t>Introducir un texto con el nombre o referencia de la contratación</t>
        </r>
      </text>
    </comment>
    <comment ref="B671" authorId="1" shapeId="0" xr:uid="{1D0E246E-3BA4-4EEB-80C7-B8885A9CF943}">
      <text>
        <r>
          <rPr>
            <sz val="11"/>
            <color theme="1"/>
            <rFont val="Calibri"/>
            <family val="2"/>
            <scheme val="minor"/>
          </rPr>
          <t>Introduzca un texto con la finalidad de la contratación</t>
        </r>
      </text>
    </comment>
    <comment ref="C671" authorId="1" shapeId="0" xr:uid="{C605E952-BB5C-4FE3-9A60-CB89D6CBD034}">
      <text>
        <r>
          <rPr>
            <sz val="11"/>
            <color theme="1"/>
            <rFont val="Calibri"/>
            <family val="2"/>
            <scheme val="minor"/>
          </rPr>
          <t>Seleccionar un valor del listado</t>
        </r>
      </text>
    </comment>
    <comment ref="D671" authorId="2" shapeId="0" xr:uid="{20F71939-21BC-464E-9BF9-4F975F79421B}">
      <text>
        <r>
          <rPr>
            <sz val="11"/>
            <color theme="1"/>
            <rFont val="Calibri"/>
            <family val="2"/>
            <scheme val="minor"/>
          </rPr>
          <t>Seleccione el tipo de procedimiento</t>
        </r>
      </text>
    </comment>
    <comment ref="E671" authorId="2" shapeId="0" xr:uid="{726EBCCA-1C9E-4D7C-B5CF-A59BDCBDAB04}">
      <text>
        <r>
          <rPr>
            <sz val="11"/>
            <color theme="1"/>
            <rFont val="Calibri"/>
            <family val="2"/>
            <scheme val="minor"/>
          </rPr>
          <t>Seleccione un valor de la lista</t>
        </r>
      </text>
    </comment>
    <comment ref="F671" authorId="2" shapeId="0" xr:uid="{93C052C8-C10D-423B-B603-C05FED36DC30}">
      <text>
        <r>
          <rPr>
            <sz val="11"/>
            <color theme="1"/>
            <rFont val="Calibri"/>
            <family val="2"/>
            <scheme val="minor"/>
          </rPr>
          <t>Introduzca el código SNIP</t>
        </r>
      </text>
    </comment>
    <comment ref="C672" authorId="2" shapeId="0" xr:uid="{F7E9EC5D-3029-4378-92E4-1D4D5534A243}">
      <text>
        <r>
          <rPr>
            <sz val="11"/>
            <color theme="1"/>
            <rFont val="Calibri"/>
            <family val="2"/>
            <scheme val="minor"/>
          </rPr>
          <t>Introduzca la fecha de inicio del proceso, en formato dd-mm-aaaa</t>
        </r>
      </text>
    </comment>
    <comment ref="F672" authorId="2" shapeId="0" xr:uid="{7A52722C-D7A5-4F2E-978E-6527EEAA8D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2" shapeId="0" xr:uid="{C3553617-937D-4A2B-80B0-CF8905A24F03}">
      <text/>
    </comment>
    <comment ref="C674" authorId="2" shapeId="0" xr:uid="{C49217F6-8E1E-4B93-9B34-48A9136652AC}">
      <text>
        <r>
          <rPr>
            <sz val="11"/>
            <color theme="1"/>
            <rFont val="Calibri"/>
            <family val="2"/>
            <scheme val="minor"/>
          </rPr>
          <t>Introduzca la fecha prevista de adjudicación, en formato dd-mm-aaaa</t>
        </r>
      </text>
    </comment>
    <comment ref="F674" authorId="2" shapeId="0" xr:uid="{B5E6B5C5-31BB-4645-9AEE-37BDC590DF64}">
      <text/>
    </comment>
    <comment ref="F675" authorId="2" shapeId="0" xr:uid="{D9220CD8-9B7C-40D0-B345-5C614A4BD593}">
      <text/>
    </comment>
    <comment ref="A677" authorId="2" shapeId="0" xr:uid="{61A718AA-99CE-4088-98C5-F0E54B7B26F7}">
      <text>
        <r>
          <rPr>
            <sz val="11"/>
            <color theme="1"/>
            <rFont val="Calibri"/>
            <family val="2"/>
            <scheme val="minor"/>
          </rPr>
          <t>Introduzca un codigo UNSPSC</t>
        </r>
      </text>
    </comment>
    <comment ref="B677" authorId="2" shapeId="0" xr:uid="{24562D82-9B22-43E6-B0E7-C7E4FA94A5F6}">
      <text>
        <r>
          <rPr>
            <sz val="11"/>
            <color theme="1"/>
            <rFont val="Calibri"/>
            <family val="2"/>
            <scheme val="minor"/>
          </rPr>
          <t>Descripción calculada automáticamente a partir de código del artículo</t>
        </r>
      </text>
    </comment>
    <comment ref="C677" authorId="2" shapeId="0" xr:uid="{E8CCB2F3-E569-4CED-8E7D-5A4BF94553B1}">
      <text>
        <r>
          <rPr>
            <sz val="11"/>
            <color theme="1"/>
            <rFont val="Calibri"/>
            <family val="2"/>
            <scheme val="minor"/>
          </rPr>
          <t>Seleccione un valor de la lista</t>
        </r>
      </text>
    </comment>
    <comment ref="D677" authorId="2" shapeId="0" xr:uid="{B8B3841C-90CD-4B2D-9AA2-C83A105DFF07}">
      <text>
        <r>
          <rPr>
            <sz val="11"/>
            <color theme="1"/>
            <rFont val="Calibri"/>
            <family val="2"/>
            <scheme val="minor"/>
          </rPr>
          <t>Introduzca un número con dos decimales como máximo. Debe ser igual o mayor a la "Cantidad Real Consumida"</t>
        </r>
      </text>
    </comment>
    <comment ref="E677" authorId="2" shapeId="0" xr:uid="{8C51473C-A252-4E13-AE24-CD512C537146}">
      <text>
        <r>
          <rPr>
            <sz val="11"/>
            <color theme="1"/>
            <rFont val="Calibri"/>
            <family val="2"/>
            <scheme val="minor"/>
          </rPr>
          <t>Introduzca un número con dos decimales como máximo</t>
        </r>
      </text>
    </comment>
    <comment ref="F677" authorId="2" shapeId="0" xr:uid="{5212B2D7-D93D-41CB-B02E-CEE2012CA7BE}">
      <text>
        <r>
          <rPr>
            <sz val="11"/>
            <color theme="1"/>
            <rFont val="Calibri"/>
            <family val="2"/>
            <scheme val="minor"/>
          </rPr>
          <t>Monto calculado automáticamente por el sistema</t>
        </r>
      </text>
    </comment>
    <comment ref="A683" authorId="1" shapeId="0" xr:uid="{219DC949-72EF-4D89-838C-688B213E314E}">
      <text>
        <r>
          <rPr>
            <sz val="11"/>
            <color theme="1"/>
            <rFont val="Calibri"/>
            <family val="2"/>
            <scheme val="minor"/>
          </rPr>
          <t>Introducir un texto con el nombre o referencia de la contratación</t>
        </r>
      </text>
    </comment>
    <comment ref="B683" authorId="1" shapeId="0" xr:uid="{79F5FE15-1012-4D74-BB26-91CC9BF655CF}">
      <text>
        <r>
          <rPr>
            <sz val="11"/>
            <color theme="1"/>
            <rFont val="Calibri"/>
            <family val="2"/>
            <scheme val="minor"/>
          </rPr>
          <t>Introduzca un texto con la finalidad de la contratación</t>
        </r>
      </text>
    </comment>
    <comment ref="C683" authorId="1" shapeId="0" xr:uid="{71F64C04-7AB0-44F8-835D-AE899C0E6AAD}">
      <text>
        <r>
          <rPr>
            <sz val="11"/>
            <color theme="1"/>
            <rFont val="Calibri"/>
            <family val="2"/>
            <scheme val="minor"/>
          </rPr>
          <t>Seleccionar un valor del listado</t>
        </r>
      </text>
    </comment>
    <comment ref="D683" authorId="2" shapeId="0" xr:uid="{7FA73B05-7D85-4BA6-8000-1908AEBC8176}">
      <text>
        <r>
          <rPr>
            <sz val="11"/>
            <color theme="1"/>
            <rFont val="Calibri"/>
            <family val="2"/>
            <scheme val="minor"/>
          </rPr>
          <t>Seleccione el tipo de procedimiento</t>
        </r>
      </text>
    </comment>
    <comment ref="E683" authorId="2" shapeId="0" xr:uid="{2295CE00-6EBD-431C-A6DB-05E1DED4F981}">
      <text>
        <r>
          <rPr>
            <sz val="11"/>
            <color theme="1"/>
            <rFont val="Calibri"/>
            <family val="2"/>
            <scheme val="minor"/>
          </rPr>
          <t>Seleccione un valor de la lista</t>
        </r>
      </text>
    </comment>
    <comment ref="F683" authorId="2" shapeId="0" xr:uid="{83C72305-8FDA-4F5B-9164-D791D7A7A172}">
      <text>
        <r>
          <rPr>
            <sz val="11"/>
            <color theme="1"/>
            <rFont val="Calibri"/>
            <family val="2"/>
            <scheme val="minor"/>
          </rPr>
          <t>Introduzca el código SNIP</t>
        </r>
      </text>
    </comment>
    <comment ref="C684" authorId="2" shapeId="0" xr:uid="{569C7B8F-8612-4361-BFA0-DA53995A4C16}">
      <text>
        <r>
          <rPr>
            <sz val="11"/>
            <color theme="1"/>
            <rFont val="Calibri"/>
            <family val="2"/>
            <scheme val="minor"/>
          </rPr>
          <t>Introduzca la fecha de inicio del proceso, en formato dd-mm-aaaa</t>
        </r>
      </text>
    </comment>
    <comment ref="F684" authorId="2" shapeId="0" xr:uid="{7D578496-482C-42D6-B609-BF0EF81692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2" shapeId="0" xr:uid="{9F07B033-9A3F-4AC6-AE2C-99F534046E7F}">
      <text/>
    </comment>
    <comment ref="C686" authorId="2" shapeId="0" xr:uid="{396BBC2E-BC70-4FD9-8B70-10E4A158AF96}">
      <text>
        <r>
          <rPr>
            <sz val="11"/>
            <color theme="1"/>
            <rFont val="Calibri"/>
            <family val="2"/>
            <scheme val="minor"/>
          </rPr>
          <t>Introduzca la fecha prevista de adjudicación, en formato dd-mm-aaaa</t>
        </r>
      </text>
    </comment>
    <comment ref="F686" authorId="2" shapeId="0" xr:uid="{1180B0F0-F8A4-4492-887B-6CEE056DD82F}">
      <text/>
    </comment>
    <comment ref="F687" authorId="2" shapeId="0" xr:uid="{27DA0F4C-C263-4408-A9BB-2D958DF97509}">
      <text/>
    </comment>
    <comment ref="A689" authorId="2" shapeId="0" xr:uid="{7D4A30AE-055B-4167-88AB-9ED6652BA3A8}">
      <text>
        <r>
          <rPr>
            <sz val="11"/>
            <color theme="1"/>
            <rFont val="Calibri"/>
            <family val="2"/>
            <scheme val="minor"/>
          </rPr>
          <t>Introduzca un codigo UNSPSC</t>
        </r>
      </text>
    </comment>
    <comment ref="B689" authorId="2" shapeId="0" xr:uid="{2A2EBC1D-A142-4BF1-B6F2-3D273720FFB7}">
      <text>
        <r>
          <rPr>
            <sz val="11"/>
            <color theme="1"/>
            <rFont val="Calibri"/>
            <family val="2"/>
            <scheme val="minor"/>
          </rPr>
          <t>Descripción calculada automáticamente a partir de código del artículo</t>
        </r>
      </text>
    </comment>
    <comment ref="C689" authorId="2" shapeId="0" xr:uid="{E274250B-C935-4382-BBC4-54D2A99A4DB0}">
      <text>
        <r>
          <rPr>
            <sz val="11"/>
            <color theme="1"/>
            <rFont val="Calibri"/>
            <family val="2"/>
            <scheme val="minor"/>
          </rPr>
          <t>Seleccione un valor de la lista</t>
        </r>
      </text>
    </comment>
    <comment ref="D689" authorId="2" shapeId="0" xr:uid="{BEF13911-AB10-45DF-A212-A178082B88EA}">
      <text>
        <r>
          <rPr>
            <sz val="11"/>
            <color theme="1"/>
            <rFont val="Calibri"/>
            <family val="2"/>
            <scheme val="minor"/>
          </rPr>
          <t>Introduzca un número con dos decimales como máximo. Debe ser igual o mayor a la "Cantidad Real Consumida"</t>
        </r>
      </text>
    </comment>
    <comment ref="E689" authorId="2" shapeId="0" xr:uid="{D4B5D248-8AEB-4782-B00F-90447CAD8DBA}">
      <text>
        <r>
          <rPr>
            <sz val="11"/>
            <color theme="1"/>
            <rFont val="Calibri"/>
            <family val="2"/>
            <scheme val="minor"/>
          </rPr>
          <t>Introduzca un número con dos decimales como máximo</t>
        </r>
      </text>
    </comment>
    <comment ref="F689" authorId="2" shapeId="0" xr:uid="{E661349D-63A6-4998-A8EA-9FBC0764FF66}">
      <text>
        <r>
          <rPr>
            <sz val="11"/>
            <color theme="1"/>
            <rFont val="Calibri"/>
            <family val="2"/>
            <scheme val="minor"/>
          </rPr>
          <t>Monto calculado automáticamente por el sistema</t>
        </r>
      </text>
    </comment>
    <comment ref="A697" authorId="1" shapeId="0" xr:uid="{5C2DC091-FB4C-4AC4-AB2F-8101E3435B5E}">
      <text>
        <r>
          <rPr>
            <sz val="11"/>
            <color theme="1"/>
            <rFont val="Calibri"/>
            <family val="2"/>
            <scheme val="minor"/>
          </rPr>
          <t>Introducir un texto con el nombre o referencia de la contratación</t>
        </r>
      </text>
    </comment>
    <comment ref="B697" authorId="1" shapeId="0" xr:uid="{7912CC2F-D0D0-42F3-877D-FB8AF84B11CF}">
      <text>
        <r>
          <rPr>
            <sz val="11"/>
            <color theme="1"/>
            <rFont val="Calibri"/>
            <family val="2"/>
            <scheme val="minor"/>
          </rPr>
          <t>Introduzca un texto con la finalidad de la contratación</t>
        </r>
      </text>
    </comment>
    <comment ref="C697" authorId="1" shapeId="0" xr:uid="{13F85157-B666-49A5-8B45-4BA643F2BB8A}">
      <text>
        <r>
          <rPr>
            <sz val="11"/>
            <color theme="1"/>
            <rFont val="Calibri"/>
            <family val="2"/>
            <scheme val="minor"/>
          </rPr>
          <t>Seleccionar un valor del listado</t>
        </r>
      </text>
    </comment>
    <comment ref="D697" authorId="2" shapeId="0" xr:uid="{EA00E01E-48EE-438C-885B-E162DDE0D270}">
      <text>
        <r>
          <rPr>
            <sz val="11"/>
            <color theme="1"/>
            <rFont val="Calibri"/>
            <family val="2"/>
            <scheme val="minor"/>
          </rPr>
          <t>Seleccione el tipo de procedimiento</t>
        </r>
      </text>
    </comment>
    <comment ref="E697" authorId="2" shapeId="0" xr:uid="{39C4E0F9-0A43-4F1F-B994-74D4938F9A50}">
      <text>
        <r>
          <rPr>
            <sz val="11"/>
            <color theme="1"/>
            <rFont val="Calibri"/>
            <family val="2"/>
            <scheme val="minor"/>
          </rPr>
          <t>Seleccione un valor de la lista</t>
        </r>
      </text>
    </comment>
    <comment ref="F697" authorId="2" shapeId="0" xr:uid="{F155E29B-A57B-4F60-9DC6-A9D083C6FF10}">
      <text>
        <r>
          <rPr>
            <sz val="11"/>
            <color theme="1"/>
            <rFont val="Calibri"/>
            <family val="2"/>
            <scheme val="minor"/>
          </rPr>
          <t>Introduzca el código SNIP</t>
        </r>
      </text>
    </comment>
    <comment ref="C698" authorId="2" shapeId="0" xr:uid="{42D7FE2C-DBDB-416E-9AB2-5EA65F55646F}">
      <text>
        <r>
          <rPr>
            <sz val="11"/>
            <color theme="1"/>
            <rFont val="Calibri"/>
            <family val="2"/>
            <scheme val="minor"/>
          </rPr>
          <t>Introduzca la fecha de inicio del proceso, en formato dd-mm-aaaa</t>
        </r>
      </text>
    </comment>
    <comment ref="F698" authorId="2" shapeId="0" xr:uid="{BD283F10-4CD2-4CDE-AB10-A9C59528FB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xr:uid="{87550D46-B3A3-480E-A576-76B1098EFF86}">
      <text/>
    </comment>
    <comment ref="C700" authorId="2" shapeId="0" xr:uid="{1068EB37-6D03-4F6E-8EB5-6976999A705B}">
      <text>
        <r>
          <rPr>
            <sz val="11"/>
            <color theme="1"/>
            <rFont val="Calibri"/>
            <family val="2"/>
            <scheme val="minor"/>
          </rPr>
          <t>Introduzca la fecha prevista de adjudicación, en formato dd-mm-aaaa</t>
        </r>
      </text>
    </comment>
    <comment ref="F700" authorId="2" shapeId="0" xr:uid="{52060619-1853-461E-BB72-5ED6E19391A9}">
      <text/>
    </comment>
    <comment ref="F701" authorId="2" shapeId="0" xr:uid="{7FD3EA95-1185-4306-9E6B-0419F71FD504}">
      <text/>
    </comment>
    <comment ref="A703" authorId="2" shapeId="0" xr:uid="{E22E8718-06E8-4D17-A328-6BF52D3D8D08}">
      <text>
        <r>
          <rPr>
            <sz val="11"/>
            <color theme="1"/>
            <rFont val="Calibri"/>
            <family val="2"/>
            <scheme val="minor"/>
          </rPr>
          <t>Introduzca un codigo UNSPSC</t>
        </r>
      </text>
    </comment>
    <comment ref="B703" authorId="2" shapeId="0" xr:uid="{D011500B-E60E-40F9-A622-553106DD858F}">
      <text>
        <r>
          <rPr>
            <sz val="11"/>
            <color theme="1"/>
            <rFont val="Calibri"/>
            <family val="2"/>
            <scheme val="minor"/>
          </rPr>
          <t>Descripción calculada automáticamente a partir de código del artículo</t>
        </r>
      </text>
    </comment>
    <comment ref="C703" authorId="2" shapeId="0" xr:uid="{7454C005-FFF0-49DD-B49D-5E4D3617D17D}">
      <text>
        <r>
          <rPr>
            <sz val="11"/>
            <color theme="1"/>
            <rFont val="Calibri"/>
            <family val="2"/>
            <scheme val="minor"/>
          </rPr>
          <t>Seleccione un valor de la lista</t>
        </r>
      </text>
    </comment>
    <comment ref="D703" authorId="2" shapeId="0" xr:uid="{2DE70EF8-A972-42A9-91C7-5502FBDCE509}">
      <text>
        <r>
          <rPr>
            <sz val="11"/>
            <color theme="1"/>
            <rFont val="Calibri"/>
            <family val="2"/>
            <scheme val="minor"/>
          </rPr>
          <t>Introduzca un número con dos decimales como máximo. Debe ser igual o mayor a la "Cantidad Real Consumida"</t>
        </r>
      </text>
    </comment>
    <comment ref="E703" authorId="2" shapeId="0" xr:uid="{B640D284-4B74-4F45-852A-E63D7293EEA2}">
      <text>
        <r>
          <rPr>
            <sz val="11"/>
            <color theme="1"/>
            <rFont val="Calibri"/>
            <family val="2"/>
            <scheme val="minor"/>
          </rPr>
          <t>Introduzca un número con dos decimales como máximo</t>
        </r>
      </text>
    </comment>
    <comment ref="F703" authorId="2" shapeId="0" xr:uid="{10B4D7A6-4734-4969-BFFB-7BB39F4280EC}">
      <text>
        <r>
          <rPr>
            <sz val="11"/>
            <color theme="1"/>
            <rFont val="Calibri"/>
            <family val="2"/>
            <scheme val="minor"/>
          </rPr>
          <t>Monto calculado automáticamente por el sistema</t>
        </r>
      </text>
    </comment>
    <comment ref="A709" authorId="1" shapeId="0" xr:uid="{53A816F0-F104-45F7-9C4C-CD568A74F0E6}">
      <text>
        <r>
          <rPr>
            <sz val="11"/>
            <color theme="1"/>
            <rFont val="Calibri"/>
            <family val="2"/>
            <scheme val="minor"/>
          </rPr>
          <t>Introducir un texto con el nombre o referencia de la contratación</t>
        </r>
      </text>
    </comment>
    <comment ref="B709" authorId="1" shapeId="0" xr:uid="{FC4DDF96-19B0-41B1-A5A4-761EB93FD04F}">
      <text>
        <r>
          <rPr>
            <sz val="11"/>
            <color theme="1"/>
            <rFont val="Calibri"/>
            <family val="2"/>
            <scheme val="minor"/>
          </rPr>
          <t>Introduzca un texto con la finalidad de la contratación</t>
        </r>
      </text>
    </comment>
    <comment ref="C709" authorId="1" shapeId="0" xr:uid="{C573BE98-19F3-43DB-AF7E-CC161C329616}">
      <text>
        <r>
          <rPr>
            <sz val="11"/>
            <color theme="1"/>
            <rFont val="Calibri"/>
            <family val="2"/>
            <scheme val="minor"/>
          </rPr>
          <t>Seleccionar un valor del listado</t>
        </r>
      </text>
    </comment>
    <comment ref="D709" authorId="2" shapeId="0" xr:uid="{CFF150D5-B5C9-437E-A578-37E972D11AD6}">
      <text>
        <r>
          <rPr>
            <sz val="11"/>
            <color theme="1"/>
            <rFont val="Calibri"/>
            <family val="2"/>
            <scheme val="minor"/>
          </rPr>
          <t>Seleccione el tipo de procedimiento</t>
        </r>
      </text>
    </comment>
    <comment ref="E709" authorId="2" shapeId="0" xr:uid="{6E9490C5-A5B2-4090-9F65-66DB8B68A4E5}">
      <text>
        <r>
          <rPr>
            <sz val="11"/>
            <color theme="1"/>
            <rFont val="Calibri"/>
            <family val="2"/>
            <scheme val="minor"/>
          </rPr>
          <t>Seleccione un valor de la lista</t>
        </r>
      </text>
    </comment>
    <comment ref="F709" authorId="2" shapeId="0" xr:uid="{9A3B39B2-5D18-4D03-A291-4279536C1BF5}">
      <text>
        <r>
          <rPr>
            <sz val="11"/>
            <color theme="1"/>
            <rFont val="Calibri"/>
            <family val="2"/>
            <scheme val="minor"/>
          </rPr>
          <t>Introduzca el código SNIP</t>
        </r>
      </text>
    </comment>
    <comment ref="C710" authorId="2" shapeId="0" xr:uid="{04D3514C-B2BB-45D1-8824-2335594F9B5E}">
      <text>
        <r>
          <rPr>
            <sz val="11"/>
            <color theme="1"/>
            <rFont val="Calibri"/>
            <family val="2"/>
            <scheme val="minor"/>
          </rPr>
          <t>Introduzca la fecha de inicio del proceso, en formato dd-mm-aaaa</t>
        </r>
      </text>
    </comment>
    <comment ref="F710" authorId="2" shapeId="0" xr:uid="{96CCC06F-94B2-49BA-ADD5-E19A9D9841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6B922E48-303E-436B-ADF1-39C1AEA694DA}">
      <text/>
    </comment>
    <comment ref="C712" authorId="2" shapeId="0" xr:uid="{ACE5699B-F2AA-4EBF-9446-DACA44836AE0}">
      <text>
        <r>
          <rPr>
            <sz val="11"/>
            <color theme="1"/>
            <rFont val="Calibri"/>
            <family val="2"/>
            <scheme val="minor"/>
          </rPr>
          <t>Introduzca la fecha prevista de adjudicación, en formato dd-mm-aaaa</t>
        </r>
      </text>
    </comment>
    <comment ref="F712" authorId="2" shapeId="0" xr:uid="{43C794D2-F722-427A-9B05-731A37EF1936}">
      <text/>
    </comment>
    <comment ref="F713" authorId="2" shapeId="0" xr:uid="{94700F9B-C96E-4CC1-A4FF-F05F8B8CE5EB}">
      <text/>
    </comment>
    <comment ref="A715" authorId="2" shapeId="0" xr:uid="{CD882C68-912C-4B32-B1FA-A20460E7EEDD}">
      <text>
        <r>
          <rPr>
            <sz val="11"/>
            <color theme="1"/>
            <rFont val="Calibri"/>
            <family val="2"/>
            <scheme val="minor"/>
          </rPr>
          <t>Introduzca un codigo UNSPSC</t>
        </r>
      </text>
    </comment>
    <comment ref="B715" authorId="2" shapeId="0" xr:uid="{4B990A93-2AD1-4BC7-A38A-1103392C5927}">
      <text>
        <r>
          <rPr>
            <sz val="11"/>
            <color theme="1"/>
            <rFont val="Calibri"/>
            <family val="2"/>
            <scheme val="minor"/>
          </rPr>
          <t>Descripción calculada automáticamente a partir de código del artículo</t>
        </r>
      </text>
    </comment>
    <comment ref="C715" authorId="2" shapeId="0" xr:uid="{3FB1CB74-36B5-4B95-8BB3-E2C38BF5760A}">
      <text>
        <r>
          <rPr>
            <sz val="11"/>
            <color theme="1"/>
            <rFont val="Calibri"/>
            <family val="2"/>
            <scheme val="minor"/>
          </rPr>
          <t>Seleccione un valor de la lista</t>
        </r>
      </text>
    </comment>
    <comment ref="D715" authorId="2" shapeId="0" xr:uid="{6961478F-247F-45AE-805D-AC28F45555BB}">
      <text>
        <r>
          <rPr>
            <sz val="11"/>
            <color theme="1"/>
            <rFont val="Calibri"/>
            <family val="2"/>
            <scheme val="minor"/>
          </rPr>
          <t>Introduzca un número con dos decimales como máximo. Debe ser igual o mayor a la "Cantidad Real Consumida"</t>
        </r>
      </text>
    </comment>
    <comment ref="E715" authorId="2" shapeId="0" xr:uid="{3FB7ADCD-D089-4209-A39C-A9B68EE5FB21}">
      <text>
        <r>
          <rPr>
            <sz val="11"/>
            <color theme="1"/>
            <rFont val="Calibri"/>
            <family val="2"/>
            <scheme val="minor"/>
          </rPr>
          <t>Introduzca un número con dos decimales como máximo</t>
        </r>
      </text>
    </comment>
    <comment ref="F715" authorId="2" shapeId="0" xr:uid="{79EECE48-B8A6-410D-AD54-6017073DE781}">
      <text>
        <r>
          <rPr>
            <sz val="11"/>
            <color theme="1"/>
            <rFont val="Calibri"/>
            <family val="2"/>
            <scheme val="minor"/>
          </rPr>
          <t>Monto calculado automáticamente por el sistema</t>
        </r>
      </text>
    </comment>
    <comment ref="A723" authorId="2" shapeId="0" xr:uid="{48953D19-3354-4D30-9AD5-44CFD58107F9}">
      <text>
        <r>
          <rPr>
            <sz val="11"/>
            <color theme="1"/>
            <rFont val="Calibri"/>
            <family val="2"/>
            <scheme val="minor"/>
          </rPr>
          <t>Introducir un texto con el nombre o referencia de la contratación</t>
        </r>
      </text>
    </comment>
    <comment ref="B723" authorId="1" shapeId="0" xr:uid="{DA9E62E0-A330-4033-8C9E-254B48374B24}">
      <text>
        <r>
          <rPr>
            <sz val="11"/>
            <color theme="1"/>
            <rFont val="Calibri"/>
            <family val="2"/>
            <scheme val="minor"/>
          </rPr>
          <t>Introduzca un texto con la finalidad de la contratación</t>
        </r>
      </text>
    </comment>
    <comment ref="C723" authorId="2" shapeId="0" xr:uid="{88A9117E-339D-4AB9-BEB9-F2E175EFDF38}">
      <text>
        <r>
          <rPr>
            <sz val="11"/>
            <color theme="1"/>
            <rFont val="Calibri"/>
            <family val="2"/>
            <scheme val="minor"/>
          </rPr>
          <t>Seleccionar un valor del listado</t>
        </r>
      </text>
    </comment>
    <comment ref="D723" authorId="2" shapeId="0" xr:uid="{9BA20305-78C9-431B-999B-3E0575DF365A}">
      <text>
        <r>
          <rPr>
            <sz val="11"/>
            <color theme="1"/>
            <rFont val="Calibri"/>
            <family val="2"/>
            <scheme val="minor"/>
          </rPr>
          <t>Seleccione el tipo de procedimiento</t>
        </r>
      </text>
    </comment>
    <comment ref="E723" authorId="2" shapeId="0" xr:uid="{942A3E92-EEF0-4E24-951C-D92275CE660E}">
      <text>
        <r>
          <rPr>
            <sz val="11"/>
            <color theme="1"/>
            <rFont val="Calibri"/>
            <family val="2"/>
            <scheme val="minor"/>
          </rPr>
          <t>Seleccione un valor de la lista</t>
        </r>
      </text>
    </comment>
    <comment ref="F723" authorId="2" shapeId="0" xr:uid="{0599DC35-708F-4588-9D08-BA87840772ED}">
      <text>
        <r>
          <rPr>
            <sz val="11"/>
            <color theme="1"/>
            <rFont val="Calibri"/>
            <family val="2"/>
            <scheme val="minor"/>
          </rPr>
          <t>Introduzca el código SNIP</t>
        </r>
      </text>
    </comment>
    <comment ref="C724" authorId="2" shapeId="0" xr:uid="{03E2C094-AFF6-45AC-8DCC-AD91B654A70A}">
      <text>
        <r>
          <rPr>
            <sz val="11"/>
            <color theme="1"/>
            <rFont val="Calibri"/>
            <family val="2"/>
            <scheme val="minor"/>
          </rPr>
          <t>Introduzca la fecha de inicio del proceso, en formato dd-mm-aaaa</t>
        </r>
      </text>
    </comment>
    <comment ref="F724" authorId="2" shapeId="0" xr:uid="{32878C4B-625E-495A-BD1C-B67580076B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2" shapeId="0" xr:uid="{E9AF3C7D-23CC-44AA-BDF7-450EE9240912}">
      <text/>
    </comment>
    <comment ref="C726" authorId="2" shapeId="0" xr:uid="{B0EF1F2E-8A2A-4654-B6A8-A36AEF9BD38A}">
      <text>
        <r>
          <rPr>
            <sz val="11"/>
            <color theme="1"/>
            <rFont val="Calibri"/>
            <family val="2"/>
            <scheme val="minor"/>
          </rPr>
          <t>Introduzca la fecha prevista de adjudicación, en formato dd-mm-aaaa</t>
        </r>
      </text>
    </comment>
    <comment ref="F726" authorId="2" shapeId="0" xr:uid="{634A4985-DD7F-42F8-9A10-3048784EA860}">
      <text/>
    </comment>
    <comment ref="F727" authorId="2" shapeId="0" xr:uid="{54CEFDE1-A502-4DBF-AB86-8CFA183545CE}">
      <text/>
    </comment>
    <comment ref="A729" authorId="2" shapeId="0" xr:uid="{AEA24C84-2EB9-4B57-B5C0-46C82096AF97}">
      <text>
        <r>
          <rPr>
            <sz val="11"/>
            <color theme="1"/>
            <rFont val="Calibri"/>
            <family val="2"/>
            <scheme val="minor"/>
          </rPr>
          <t>Introduzca un codigo UNSPSC</t>
        </r>
      </text>
    </comment>
    <comment ref="B729" authorId="2" shapeId="0" xr:uid="{53D9321C-C0F0-4184-870F-4E83A9029A3E}">
      <text>
        <r>
          <rPr>
            <sz val="11"/>
            <color theme="1"/>
            <rFont val="Calibri"/>
            <family val="2"/>
            <scheme val="minor"/>
          </rPr>
          <t>Descripción calculada automáticamente a partir de código del artículo</t>
        </r>
      </text>
    </comment>
    <comment ref="C729" authorId="2" shapeId="0" xr:uid="{00E1811E-6C5D-4B17-88F7-378DB7329AD3}">
      <text>
        <r>
          <rPr>
            <sz val="11"/>
            <color theme="1"/>
            <rFont val="Calibri"/>
            <family val="2"/>
            <scheme val="minor"/>
          </rPr>
          <t>Seleccione un valor de la lista</t>
        </r>
      </text>
    </comment>
    <comment ref="D729" authorId="2" shapeId="0" xr:uid="{7E2B1203-9AE2-49F7-BF64-A5FDA2D1A99C}">
      <text>
        <r>
          <rPr>
            <sz val="11"/>
            <color theme="1"/>
            <rFont val="Calibri"/>
            <family val="2"/>
            <scheme val="minor"/>
          </rPr>
          <t>Introduzca un número con dos decimales como máximo. Debe ser igual o mayor a la "Cantidad Real Consumida"</t>
        </r>
      </text>
    </comment>
    <comment ref="E729" authorId="2" shapeId="0" xr:uid="{1AE066C7-752F-40D8-8B97-8CC6453AD82D}">
      <text>
        <r>
          <rPr>
            <sz val="11"/>
            <color theme="1"/>
            <rFont val="Calibri"/>
            <family val="2"/>
            <scheme val="minor"/>
          </rPr>
          <t>Introduzca un número con dos decimales como máximo</t>
        </r>
      </text>
    </comment>
    <comment ref="F729" authorId="2" shapeId="0" xr:uid="{0AFC7BFE-4412-4141-9C52-BBFBE3A611E6}">
      <text>
        <r>
          <rPr>
            <sz val="11"/>
            <color theme="1"/>
            <rFont val="Calibri"/>
            <family val="2"/>
            <scheme val="minor"/>
          </rPr>
          <t>Monto calculado automáticamente por el sistema</t>
        </r>
      </text>
    </comment>
    <comment ref="A748" authorId="2" shapeId="0" xr:uid="{4CAD03D3-D768-4FCC-94FA-BE8A59E9520E}">
      <text>
        <r>
          <rPr>
            <sz val="11"/>
            <color theme="1"/>
            <rFont val="Calibri"/>
            <family val="2"/>
            <scheme val="minor"/>
          </rPr>
          <t>Introducir un texto con el nombre o referencia de la contratación</t>
        </r>
      </text>
    </comment>
    <comment ref="B748" authorId="1" shapeId="0" xr:uid="{6CB3D0C7-0924-4A7D-8441-C9849294B31D}">
      <text>
        <r>
          <rPr>
            <sz val="11"/>
            <color theme="1"/>
            <rFont val="Calibri"/>
            <family val="2"/>
            <scheme val="minor"/>
          </rPr>
          <t>Introduzca un texto con la finalidad de la contratación</t>
        </r>
      </text>
    </comment>
    <comment ref="C748" authorId="2" shapeId="0" xr:uid="{E5BE7A9B-2984-4608-AA61-7E6C24254D57}">
      <text>
        <r>
          <rPr>
            <sz val="11"/>
            <color theme="1"/>
            <rFont val="Calibri"/>
            <family val="2"/>
            <scheme val="minor"/>
          </rPr>
          <t>Seleccionar un valor del listado</t>
        </r>
      </text>
    </comment>
    <comment ref="D748" authorId="2" shapeId="0" xr:uid="{CF616F0F-4D4B-4881-9067-E6FD108743C5}">
      <text>
        <r>
          <rPr>
            <sz val="11"/>
            <color theme="1"/>
            <rFont val="Calibri"/>
            <family val="2"/>
            <scheme val="minor"/>
          </rPr>
          <t>Seleccione el tipo de procedimiento</t>
        </r>
      </text>
    </comment>
    <comment ref="E748" authorId="2" shapeId="0" xr:uid="{A5741C79-DE85-49ED-A3D1-69BE362F9D22}">
      <text>
        <r>
          <rPr>
            <sz val="11"/>
            <color theme="1"/>
            <rFont val="Calibri"/>
            <family val="2"/>
            <scheme val="minor"/>
          </rPr>
          <t>Seleccione un valor de la lista</t>
        </r>
      </text>
    </comment>
    <comment ref="F748" authorId="2" shapeId="0" xr:uid="{A46756CE-FE1C-4F50-8B90-415060063EBA}">
      <text>
        <r>
          <rPr>
            <sz val="11"/>
            <color theme="1"/>
            <rFont val="Calibri"/>
            <family val="2"/>
            <scheme val="minor"/>
          </rPr>
          <t>Introduzca el código SNIP</t>
        </r>
      </text>
    </comment>
    <comment ref="C749" authorId="2" shapeId="0" xr:uid="{39F2D384-DEF7-4571-B38B-5A72BCC54455}">
      <text>
        <r>
          <rPr>
            <sz val="11"/>
            <color theme="1"/>
            <rFont val="Calibri"/>
            <family val="2"/>
            <scheme val="minor"/>
          </rPr>
          <t>Introduzca la fecha de inicio del proceso, en formato dd-mm-aaaa</t>
        </r>
      </text>
    </comment>
    <comment ref="F749" authorId="2" shapeId="0" xr:uid="{D5D6B000-5146-487E-A420-1BDEADEF50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2" shapeId="0" xr:uid="{929CD254-A021-4F35-9524-32BAA93B5750}">
      <text/>
    </comment>
    <comment ref="C751" authorId="2" shapeId="0" xr:uid="{621F454F-B6F3-4C0F-B95E-18D5ECABA74F}">
      <text>
        <r>
          <rPr>
            <sz val="11"/>
            <color theme="1"/>
            <rFont val="Calibri"/>
            <family val="2"/>
            <scheme val="minor"/>
          </rPr>
          <t>Introduzca la fecha prevista de adjudicación, en formato dd-mm-aaaa</t>
        </r>
      </text>
    </comment>
    <comment ref="F751" authorId="2" shapeId="0" xr:uid="{0809B266-AFD1-4A3B-8E20-26CEAF0922A5}">
      <text/>
    </comment>
    <comment ref="F752" authorId="2" shapeId="0" xr:uid="{89C7D54F-C663-4361-AEE2-3CBC1A6E9ADA}">
      <text/>
    </comment>
    <comment ref="A754" authorId="2" shapeId="0" xr:uid="{F12A6DC2-DDB9-4729-8F74-BDF0EE700248}">
      <text>
        <r>
          <rPr>
            <sz val="11"/>
            <color theme="1"/>
            <rFont val="Calibri"/>
            <family val="2"/>
            <scheme val="minor"/>
          </rPr>
          <t>Introduzca un codigo UNSPSC</t>
        </r>
      </text>
    </comment>
    <comment ref="B754" authorId="2" shapeId="0" xr:uid="{3CB84372-996C-4207-BEB6-15DB5F7C2236}">
      <text>
        <r>
          <rPr>
            <sz val="11"/>
            <color theme="1"/>
            <rFont val="Calibri"/>
            <family val="2"/>
            <scheme val="minor"/>
          </rPr>
          <t>Descripción calculada automáticamente a partir de código del artículo</t>
        </r>
      </text>
    </comment>
    <comment ref="C754" authorId="2" shapeId="0" xr:uid="{793D69AF-CFF1-4D0A-BBB1-257E5D429D87}">
      <text>
        <r>
          <rPr>
            <sz val="11"/>
            <color theme="1"/>
            <rFont val="Calibri"/>
            <family val="2"/>
            <scheme val="minor"/>
          </rPr>
          <t>Seleccione un valor de la lista</t>
        </r>
      </text>
    </comment>
    <comment ref="D754" authorId="2" shapeId="0" xr:uid="{FB7EC2D9-6928-45CD-887B-45C6693DC6D8}">
      <text>
        <r>
          <rPr>
            <sz val="11"/>
            <color theme="1"/>
            <rFont val="Calibri"/>
            <family val="2"/>
            <scheme val="minor"/>
          </rPr>
          <t>Introduzca un número con dos decimales como máximo. Debe ser igual o mayor a la "Cantidad Real Consumida"</t>
        </r>
      </text>
    </comment>
    <comment ref="E754" authorId="2" shapeId="0" xr:uid="{3E10E172-F343-4295-B027-817267C84499}">
      <text>
        <r>
          <rPr>
            <sz val="11"/>
            <color theme="1"/>
            <rFont val="Calibri"/>
            <family val="2"/>
            <scheme val="minor"/>
          </rPr>
          <t>Introduzca un número con dos decimales como máximo</t>
        </r>
      </text>
    </comment>
    <comment ref="F754" authorId="2" shapeId="0" xr:uid="{5151F816-845D-4271-9F88-EA46D9D753E6}">
      <text>
        <r>
          <rPr>
            <sz val="11"/>
            <color theme="1"/>
            <rFont val="Calibri"/>
            <family val="2"/>
            <scheme val="minor"/>
          </rPr>
          <t>Monto calculado automáticamente por el sistema</t>
        </r>
      </text>
    </comment>
    <comment ref="A789" authorId="2" shapeId="0" xr:uid="{0463212B-4DA8-4A8F-917D-1EAE791ECCCD}">
      <text>
        <r>
          <rPr>
            <sz val="11"/>
            <color theme="1"/>
            <rFont val="Calibri"/>
            <family val="2"/>
            <scheme val="minor"/>
          </rPr>
          <t>Introducir un texto con el nombre o referencia de la contratación</t>
        </r>
      </text>
    </comment>
    <comment ref="B789" authorId="1" shapeId="0" xr:uid="{8EE4A76B-9218-44C4-BCFF-768802E5C26A}">
      <text>
        <r>
          <rPr>
            <sz val="11"/>
            <color theme="1"/>
            <rFont val="Calibri"/>
            <family val="2"/>
            <scheme val="minor"/>
          </rPr>
          <t>Introduzca un texto con la finalidad de la contratación</t>
        </r>
      </text>
    </comment>
    <comment ref="C789" authorId="2" shapeId="0" xr:uid="{386D9CC9-FE3A-462F-B586-5A36AE6DFAD5}">
      <text>
        <r>
          <rPr>
            <sz val="11"/>
            <color theme="1"/>
            <rFont val="Calibri"/>
            <family val="2"/>
            <scheme val="minor"/>
          </rPr>
          <t>Seleccionar un valor del listado</t>
        </r>
      </text>
    </comment>
    <comment ref="D789" authorId="2" shapeId="0" xr:uid="{1B2D46B8-0D99-4138-B4BF-0166C1EABF3F}">
      <text>
        <r>
          <rPr>
            <sz val="11"/>
            <color theme="1"/>
            <rFont val="Calibri"/>
            <family val="2"/>
            <scheme val="minor"/>
          </rPr>
          <t>Seleccione el tipo de procedimiento</t>
        </r>
      </text>
    </comment>
    <comment ref="E789" authorId="2" shapeId="0" xr:uid="{08833702-0E62-40AB-A3FD-AC44284343D8}">
      <text>
        <r>
          <rPr>
            <sz val="11"/>
            <color theme="1"/>
            <rFont val="Calibri"/>
            <family val="2"/>
            <scheme val="minor"/>
          </rPr>
          <t>Seleccione un valor de la lista</t>
        </r>
      </text>
    </comment>
    <comment ref="F789" authorId="2" shapeId="0" xr:uid="{4CADC81E-CBA2-4995-9CFC-372F404AC2A0}">
      <text>
        <r>
          <rPr>
            <sz val="11"/>
            <color theme="1"/>
            <rFont val="Calibri"/>
            <family val="2"/>
            <scheme val="minor"/>
          </rPr>
          <t>Introduzca el código SNIP</t>
        </r>
      </text>
    </comment>
    <comment ref="C790" authorId="2" shapeId="0" xr:uid="{D59F3FFF-2D61-425F-9160-FF254EBBEB71}">
      <text>
        <r>
          <rPr>
            <sz val="11"/>
            <color theme="1"/>
            <rFont val="Calibri"/>
            <family val="2"/>
            <scheme val="minor"/>
          </rPr>
          <t>Introduzca la fecha de inicio del proceso, en formato dd-mm-aaaa</t>
        </r>
      </text>
    </comment>
    <comment ref="F790" authorId="2" shapeId="0" xr:uid="{F2F083C1-ED27-4875-AAAA-9A15F238FD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2" shapeId="0" xr:uid="{A5F76CCB-6DB7-4F54-8C35-F317B5E9D9F9}">
      <text/>
    </comment>
    <comment ref="C792" authorId="2" shapeId="0" xr:uid="{B8CED804-CC37-46E7-9446-1E94C368AB71}">
      <text>
        <r>
          <rPr>
            <sz val="11"/>
            <color theme="1"/>
            <rFont val="Calibri"/>
            <family val="2"/>
            <scheme val="minor"/>
          </rPr>
          <t>Introduzca la fecha prevista de adjudicación, en formato dd-mm-aaaa</t>
        </r>
      </text>
    </comment>
    <comment ref="F792" authorId="2" shapeId="0" xr:uid="{72EBF0EF-14D1-4116-8C2F-CBAFC0839179}">
      <text/>
    </comment>
    <comment ref="F793" authorId="2" shapeId="0" xr:uid="{F7CF8AA8-B059-415B-9F61-61519DB699F1}">
      <text/>
    </comment>
    <comment ref="A795" authorId="2" shapeId="0" xr:uid="{D7C1FD02-0ACD-4CE1-A693-78879048C18F}">
      <text>
        <r>
          <rPr>
            <sz val="11"/>
            <color theme="1"/>
            <rFont val="Calibri"/>
            <family val="2"/>
            <scheme val="minor"/>
          </rPr>
          <t>Introduzca un codigo UNSPSC</t>
        </r>
      </text>
    </comment>
    <comment ref="B795" authorId="2" shapeId="0" xr:uid="{4BA0CE85-D005-4FEB-BF71-3EB1A24EC6FF}">
      <text>
        <r>
          <rPr>
            <sz val="11"/>
            <color theme="1"/>
            <rFont val="Calibri"/>
            <family val="2"/>
            <scheme val="minor"/>
          </rPr>
          <t>Descripción calculada automáticamente a partir de código del artículo</t>
        </r>
      </text>
    </comment>
    <comment ref="C795" authorId="2" shapeId="0" xr:uid="{5DB50FE3-E784-40AB-AF1F-5F4D61573156}">
      <text>
        <r>
          <rPr>
            <sz val="11"/>
            <color theme="1"/>
            <rFont val="Calibri"/>
            <family val="2"/>
            <scheme val="minor"/>
          </rPr>
          <t>Seleccione un valor de la lista</t>
        </r>
      </text>
    </comment>
    <comment ref="D795" authorId="2" shapeId="0" xr:uid="{85B00075-D8F8-42AB-B485-F4BA8CFE0FB0}">
      <text>
        <r>
          <rPr>
            <sz val="11"/>
            <color theme="1"/>
            <rFont val="Calibri"/>
            <family val="2"/>
            <scheme val="minor"/>
          </rPr>
          <t>Introduzca un número con dos decimales como máximo. Debe ser igual o mayor a la "Cantidad Real Consumida"</t>
        </r>
      </text>
    </comment>
    <comment ref="E795" authorId="2" shapeId="0" xr:uid="{B0ED7B69-2B6E-45FE-B29B-285A45F61F48}">
      <text>
        <r>
          <rPr>
            <sz val="11"/>
            <color theme="1"/>
            <rFont val="Calibri"/>
            <family val="2"/>
            <scheme val="minor"/>
          </rPr>
          <t>Introduzca un número con dos decimales como máximo</t>
        </r>
      </text>
    </comment>
    <comment ref="F795" authorId="2" shapeId="0" xr:uid="{B14DDBEC-6007-4F60-86D3-EC58040A0B26}">
      <text>
        <r>
          <rPr>
            <sz val="11"/>
            <color theme="1"/>
            <rFont val="Calibri"/>
            <family val="2"/>
            <scheme val="minor"/>
          </rPr>
          <t>Monto calculado automáticamente por el sistema</t>
        </r>
      </text>
    </comment>
    <comment ref="A810" authorId="2" shapeId="0" xr:uid="{714B263B-9C91-47D6-8B9C-B2D67B6A0D1F}">
      <text>
        <r>
          <rPr>
            <sz val="11"/>
            <color theme="1"/>
            <rFont val="Calibri"/>
            <family val="2"/>
            <scheme val="minor"/>
          </rPr>
          <t>Introducir un texto con el nombre o referencia de la contratación</t>
        </r>
      </text>
    </comment>
    <comment ref="B810" authorId="1" shapeId="0" xr:uid="{610755F0-1FB8-47F2-8E6D-A3CB26BB4B8C}">
      <text>
        <r>
          <rPr>
            <sz val="11"/>
            <color theme="1"/>
            <rFont val="Calibri"/>
            <family val="2"/>
            <scheme val="minor"/>
          </rPr>
          <t>Introduzca un texto con la finalidad de la contratación</t>
        </r>
      </text>
    </comment>
    <comment ref="C810" authorId="2" shapeId="0" xr:uid="{28D2DC35-7CAA-4732-8A1D-969C6E106F92}">
      <text>
        <r>
          <rPr>
            <sz val="11"/>
            <color theme="1"/>
            <rFont val="Calibri"/>
            <family val="2"/>
            <scheme val="minor"/>
          </rPr>
          <t>Seleccionar un valor del listado</t>
        </r>
      </text>
    </comment>
    <comment ref="D810" authorId="2" shapeId="0" xr:uid="{EC89510A-EC6A-4FE3-B6D3-09915166EE90}">
      <text>
        <r>
          <rPr>
            <sz val="11"/>
            <color theme="1"/>
            <rFont val="Calibri"/>
            <family val="2"/>
            <scheme val="minor"/>
          </rPr>
          <t>Seleccione el tipo de procedimiento</t>
        </r>
      </text>
    </comment>
    <comment ref="E810" authorId="2" shapeId="0" xr:uid="{5F62BCC0-252F-47AC-8371-5FF469ACB7BD}">
      <text>
        <r>
          <rPr>
            <sz val="11"/>
            <color theme="1"/>
            <rFont val="Calibri"/>
            <family val="2"/>
            <scheme val="minor"/>
          </rPr>
          <t>Seleccione un valor de la lista</t>
        </r>
      </text>
    </comment>
    <comment ref="F810" authorId="2" shapeId="0" xr:uid="{F3C08CCC-C70F-4584-9394-3DFD55BB0D22}">
      <text>
        <r>
          <rPr>
            <sz val="11"/>
            <color theme="1"/>
            <rFont val="Calibri"/>
            <family val="2"/>
            <scheme val="minor"/>
          </rPr>
          <t>Introduzca el código SNIP</t>
        </r>
      </text>
    </comment>
    <comment ref="C811" authorId="2" shapeId="0" xr:uid="{742DDA23-0004-4BBE-9DCC-C9549C83A4D7}">
      <text>
        <r>
          <rPr>
            <sz val="11"/>
            <color theme="1"/>
            <rFont val="Calibri"/>
            <family val="2"/>
            <scheme val="minor"/>
          </rPr>
          <t>Introduzca la fecha de inicio del proceso, en formato dd-mm-aaaa</t>
        </r>
      </text>
    </comment>
    <comment ref="F811" authorId="2" shapeId="0" xr:uid="{FDF0A5D8-FFB8-44AC-AAE8-3E10DBAD4D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xr:uid="{8B6B0685-5E3C-489C-BF32-FB396A0B3927}">
      <text/>
    </comment>
    <comment ref="C813" authorId="2" shapeId="0" xr:uid="{C375D65F-D93E-4141-8B9C-99252F4906A2}">
      <text>
        <r>
          <rPr>
            <sz val="11"/>
            <color theme="1"/>
            <rFont val="Calibri"/>
            <family val="2"/>
            <scheme val="minor"/>
          </rPr>
          <t>Introduzca la fecha prevista de adjudicación, en formato dd-mm-aaaa</t>
        </r>
      </text>
    </comment>
    <comment ref="F813" authorId="2" shapeId="0" xr:uid="{26450894-6403-4E8A-9BB4-6466F240897D}">
      <text/>
    </comment>
    <comment ref="F814" authorId="2" shapeId="0" xr:uid="{3D4B5EBC-2B5C-4C08-8B6C-6C9987D0FB48}">
      <text/>
    </comment>
    <comment ref="A816" authorId="2" shapeId="0" xr:uid="{AF48CF0B-FC33-429B-B440-1690A807BDD7}">
      <text>
        <r>
          <rPr>
            <sz val="11"/>
            <color theme="1"/>
            <rFont val="Calibri"/>
            <family val="2"/>
            <scheme val="minor"/>
          </rPr>
          <t>Introduzca un codigo UNSPSC</t>
        </r>
      </text>
    </comment>
    <comment ref="B816" authorId="2" shapeId="0" xr:uid="{B2E53D62-D8F1-4131-9D5F-E8AC090D1A46}">
      <text>
        <r>
          <rPr>
            <sz val="11"/>
            <color theme="1"/>
            <rFont val="Calibri"/>
            <family val="2"/>
            <scheme val="minor"/>
          </rPr>
          <t>Descripción calculada automáticamente a partir de código del artículo</t>
        </r>
      </text>
    </comment>
    <comment ref="C816" authorId="2" shapeId="0" xr:uid="{A96C28A9-BE2F-4086-86A5-BD03F20680E1}">
      <text>
        <r>
          <rPr>
            <sz val="11"/>
            <color theme="1"/>
            <rFont val="Calibri"/>
            <family val="2"/>
            <scheme val="minor"/>
          </rPr>
          <t>Seleccione un valor de la lista</t>
        </r>
      </text>
    </comment>
    <comment ref="D816" authorId="2" shapeId="0" xr:uid="{0F69DF34-3F5C-4F0D-8849-17607DA747AD}">
      <text>
        <r>
          <rPr>
            <sz val="11"/>
            <color theme="1"/>
            <rFont val="Calibri"/>
            <family val="2"/>
            <scheme val="minor"/>
          </rPr>
          <t>Introduzca un número con dos decimales como máximo. Debe ser igual o mayor a la "Cantidad Real Consumida"</t>
        </r>
      </text>
    </comment>
    <comment ref="E816" authorId="2" shapeId="0" xr:uid="{25662153-7CB6-42C4-88EA-A141D898FB1F}">
      <text>
        <r>
          <rPr>
            <sz val="11"/>
            <color theme="1"/>
            <rFont val="Calibri"/>
            <family val="2"/>
            <scheme val="minor"/>
          </rPr>
          <t>Introduzca un número con dos decimales como máximo</t>
        </r>
      </text>
    </comment>
    <comment ref="F816" authorId="2" shapeId="0" xr:uid="{0BB43695-B23E-45F2-9A87-50D5490A885C}">
      <text>
        <r>
          <rPr>
            <sz val="11"/>
            <color theme="1"/>
            <rFont val="Calibri"/>
            <family val="2"/>
            <scheme val="minor"/>
          </rPr>
          <t>Monto calculado automáticamente por el sistema</t>
        </r>
      </text>
    </comment>
    <comment ref="A833" authorId="2" shapeId="0" xr:uid="{72421FB6-6D2B-455F-AE2E-21D971E5E50B}">
      <text>
        <r>
          <rPr>
            <sz val="11"/>
            <color theme="1"/>
            <rFont val="Calibri"/>
            <family val="2"/>
            <scheme val="minor"/>
          </rPr>
          <t>Introducir un texto con el nombre o referencia de la contratación</t>
        </r>
      </text>
    </comment>
    <comment ref="B833" authorId="1" shapeId="0" xr:uid="{C254F105-2EA1-4639-B860-5AFEE2984322}">
      <text>
        <r>
          <rPr>
            <sz val="11"/>
            <color theme="1"/>
            <rFont val="Calibri"/>
            <family val="2"/>
            <scheme val="minor"/>
          </rPr>
          <t>Introduzca un texto con la finalidad de la contratación</t>
        </r>
      </text>
    </comment>
    <comment ref="C833" authorId="2" shapeId="0" xr:uid="{F49E8581-FE7E-4B79-BE3D-34A00BAB07E1}">
      <text>
        <r>
          <rPr>
            <sz val="11"/>
            <color theme="1"/>
            <rFont val="Calibri"/>
            <family val="2"/>
            <scheme val="minor"/>
          </rPr>
          <t>Seleccionar un valor del listado</t>
        </r>
      </text>
    </comment>
    <comment ref="D833" authorId="2" shapeId="0" xr:uid="{46FE7F90-FF60-4FF6-8ABF-24AEF1026BE1}">
      <text>
        <r>
          <rPr>
            <sz val="11"/>
            <color theme="1"/>
            <rFont val="Calibri"/>
            <family val="2"/>
            <scheme val="minor"/>
          </rPr>
          <t>Seleccione el tipo de procedimiento</t>
        </r>
      </text>
    </comment>
    <comment ref="E833" authorId="2" shapeId="0" xr:uid="{8BCE519C-3E52-4015-9732-2F42D577425E}">
      <text>
        <r>
          <rPr>
            <sz val="11"/>
            <color theme="1"/>
            <rFont val="Calibri"/>
            <family val="2"/>
            <scheme val="minor"/>
          </rPr>
          <t>Seleccione un valor de la lista</t>
        </r>
      </text>
    </comment>
    <comment ref="F833" authorId="2" shapeId="0" xr:uid="{0CB9ED19-6119-46F1-855E-6C65F5F609A7}">
      <text>
        <r>
          <rPr>
            <sz val="11"/>
            <color theme="1"/>
            <rFont val="Calibri"/>
            <family val="2"/>
            <scheme val="minor"/>
          </rPr>
          <t>Introduzca el código SNIP</t>
        </r>
      </text>
    </comment>
    <comment ref="C834" authorId="2" shapeId="0" xr:uid="{A97A4647-15DD-49F2-ADC3-3CEA3CEB077F}">
      <text>
        <r>
          <rPr>
            <sz val="11"/>
            <color theme="1"/>
            <rFont val="Calibri"/>
            <family val="2"/>
            <scheme val="minor"/>
          </rPr>
          <t>Introduzca la fecha de inicio del proceso, en formato dd-mm-aaaa</t>
        </r>
      </text>
    </comment>
    <comment ref="F834" authorId="2" shapeId="0" xr:uid="{FA313432-1AF9-40B7-A371-8230902993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xr:uid="{DCFAAD24-62D6-4BD8-AB6B-B6C902FADD07}">
      <text/>
    </comment>
    <comment ref="C836" authorId="2" shapeId="0" xr:uid="{D7293488-A71A-4894-A109-2CC0ADE2600F}">
      <text>
        <r>
          <rPr>
            <sz val="11"/>
            <color theme="1"/>
            <rFont val="Calibri"/>
            <family val="2"/>
            <scheme val="minor"/>
          </rPr>
          <t>Introduzca la fecha prevista de adjudicación, en formato dd-mm-aaaa</t>
        </r>
      </text>
    </comment>
    <comment ref="F836" authorId="2" shapeId="0" xr:uid="{1CB8CF07-0337-49BF-A4C4-22F82240F5FE}">
      <text/>
    </comment>
    <comment ref="F837" authorId="2" shapeId="0" xr:uid="{582A6E9D-D173-4734-8812-F2249895856F}">
      <text/>
    </comment>
    <comment ref="A839" authorId="2" shapeId="0" xr:uid="{50D099B5-1D88-4D94-9C39-03D49EDC701D}">
      <text>
        <r>
          <rPr>
            <sz val="11"/>
            <color theme="1"/>
            <rFont val="Calibri"/>
            <family val="2"/>
            <scheme val="minor"/>
          </rPr>
          <t>Introduzca un codigo UNSPSC</t>
        </r>
      </text>
    </comment>
    <comment ref="B839" authorId="2" shapeId="0" xr:uid="{162A7D8A-E726-48FE-AEC5-546A7EAC4DE5}">
      <text>
        <r>
          <rPr>
            <sz val="11"/>
            <color theme="1"/>
            <rFont val="Calibri"/>
            <family val="2"/>
            <scheme val="minor"/>
          </rPr>
          <t>Descripción calculada automáticamente a partir de código del artículo</t>
        </r>
      </text>
    </comment>
    <comment ref="C839" authorId="2" shapeId="0" xr:uid="{1FEAC04E-3BE5-4606-95AD-0CB9AA025BED}">
      <text>
        <r>
          <rPr>
            <sz val="11"/>
            <color theme="1"/>
            <rFont val="Calibri"/>
            <family val="2"/>
            <scheme val="minor"/>
          </rPr>
          <t>Seleccione un valor de la lista</t>
        </r>
      </text>
    </comment>
    <comment ref="D839" authorId="2" shapeId="0" xr:uid="{BFFBB5A8-8C86-4D66-8EC9-38BC582A0F04}">
      <text>
        <r>
          <rPr>
            <sz val="11"/>
            <color theme="1"/>
            <rFont val="Calibri"/>
            <family val="2"/>
            <scheme val="minor"/>
          </rPr>
          <t>Introduzca un número con dos decimales como máximo. Debe ser igual o mayor a la "Cantidad Real Consumida"</t>
        </r>
      </text>
    </comment>
    <comment ref="E839" authorId="2" shapeId="0" xr:uid="{37638D57-D287-4BBB-9B33-254378FE54DA}">
      <text>
        <r>
          <rPr>
            <sz val="11"/>
            <color theme="1"/>
            <rFont val="Calibri"/>
            <family val="2"/>
            <scheme val="minor"/>
          </rPr>
          <t>Introduzca un número con dos decimales como máximo</t>
        </r>
      </text>
    </comment>
    <comment ref="F839" authorId="2" shapeId="0" xr:uid="{4046221E-FDD5-414D-B2BE-FCEB96C34BC1}">
      <text>
        <r>
          <rPr>
            <sz val="11"/>
            <color theme="1"/>
            <rFont val="Calibri"/>
            <family val="2"/>
            <scheme val="minor"/>
          </rPr>
          <t>Monto calculado automáticamente por el sistema</t>
        </r>
      </text>
    </comment>
    <comment ref="A865" authorId="2" shapeId="0" xr:uid="{90615581-0D49-402B-AE87-C0B68495CB64}">
      <text>
        <r>
          <rPr>
            <sz val="11"/>
            <color theme="1"/>
            <rFont val="Calibri"/>
            <family val="2"/>
            <scheme val="minor"/>
          </rPr>
          <t>Introducir un texto con el nombre o referencia de la contratación</t>
        </r>
      </text>
    </comment>
    <comment ref="B865" authorId="2" shapeId="0" xr:uid="{3022640A-3722-480E-A204-CD20F04A89DB}">
      <text>
        <r>
          <rPr>
            <sz val="11"/>
            <color theme="1"/>
            <rFont val="Calibri"/>
            <family val="2"/>
            <scheme val="minor"/>
          </rPr>
          <t>Introduzca un texto con la finalidad de la contratación</t>
        </r>
      </text>
    </comment>
    <comment ref="C865" authorId="2" shapeId="0" xr:uid="{F6E7FADA-D0A7-4D8C-B48A-22F991A4EA0F}">
      <text>
        <r>
          <rPr>
            <sz val="11"/>
            <color theme="1"/>
            <rFont val="Calibri"/>
            <family val="2"/>
            <scheme val="minor"/>
          </rPr>
          <t>Seleccionar un valor del listado</t>
        </r>
      </text>
    </comment>
    <comment ref="D865" authorId="2" shapeId="0" xr:uid="{0825DEEC-7834-45C2-A142-D5D9CC2656EC}">
      <text>
        <r>
          <rPr>
            <sz val="11"/>
            <color theme="1"/>
            <rFont val="Calibri"/>
            <family val="2"/>
            <scheme val="minor"/>
          </rPr>
          <t>Seleccione el tipo de procedimiento</t>
        </r>
      </text>
    </comment>
    <comment ref="E865" authorId="2" shapeId="0" xr:uid="{8821DF86-3DF1-41CE-A68A-FF618D68A957}">
      <text>
        <r>
          <rPr>
            <sz val="11"/>
            <color theme="1"/>
            <rFont val="Calibri"/>
            <family val="2"/>
            <scheme val="minor"/>
          </rPr>
          <t>Seleccione un valor de la lista</t>
        </r>
      </text>
    </comment>
    <comment ref="F865" authorId="2" shapeId="0" xr:uid="{3213489F-A5EE-4A2B-87F0-72B2FD9AE98F}">
      <text>
        <r>
          <rPr>
            <sz val="11"/>
            <color theme="1"/>
            <rFont val="Calibri"/>
            <family val="2"/>
            <scheme val="minor"/>
          </rPr>
          <t>Introduzca el código SNIP</t>
        </r>
      </text>
    </comment>
    <comment ref="C866" authorId="2" shapeId="0" xr:uid="{86FCB7E7-D149-4775-8C2C-871EF958538C}">
      <text>
        <r>
          <rPr>
            <sz val="11"/>
            <color theme="1"/>
            <rFont val="Calibri"/>
            <family val="2"/>
            <scheme val="minor"/>
          </rPr>
          <t>Introduzca la fecha de inicio del proceso, en formato dd-mm-aaaa</t>
        </r>
      </text>
    </comment>
    <comment ref="F866" authorId="2" shapeId="0" xr:uid="{AA976D98-D563-456D-A8E1-6F93B6D26B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2" shapeId="0" xr:uid="{2E819C79-0CD4-438F-BA24-C90DD972451D}">
      <text/>
    </comment>
    <comment ref="C868" authorId="2" shapeId="0" xr:uid="{671D809A-5A23-4CFD-807D-A5FAEE0DCBD2}">
      <text>
        <r>
          <rPr>
            <sz val="11"/>
            <color theme="1"/>
            <rFont val="Calibri"/>
            <family val="2"/>
            <scheme val="minor"/>
          </rPr>
          <t>Introduzca la fecha prevista de adjudicación, en formato dd-mm-aaaa</t>
        </r>
      </text>
    </comment>
    <comment ref="F868" authorId="2" shapeId="0" xr:uid="{13149DA5-0095-47BF-BFCE-1DE2186C7E7F}">
      <text/>
    </comment>
    <comment ref="F869" authorId="2" shapeId="0" xr:uid="{2651FDF3-1B27-4917-8089-BF93943138C8}">
      <text/>
    </comment>
    <comment ref="A871" authorId="2" shapeId="0" xr:uid="{F383F6C4-5FCE-49C9-826F-97740F3692F8}">
      <text>
        <r>
          <rPr>
            <sz val="11"/>
            <color theme="1"/>
            <rFont val="Calibri"/>
            <family val="2"/>
            <scheme val="minor"/>
          </rPr>
          <t>Introduzca un codigo UNSPSC</t>
        </r>
      </text>
    </comment>
    <comment ref="B871" authorId="2" shapeId="0" xr:uid="{71ECA5D0-A24E-4C57-BCDB-B94673121347}">
      <text>
        <r>
          <rPr>
            <sz val="11"/>
            <color theme="1"/>
            <rFont val="Calibri"/>
            <family val="2"/>
            <scheme val="minor"/>
          </rPr>
          <t>Descripción calculada automáticamente a partir de código del artículo</t>
        </r>
      </text>
    </comment>
    <comment ref="C871" authorId="2" shapeId="0" xr:uid="{139AE30E-BFD1-490B-90A6-85136771FCCB}">
      <text>
        <r>
          <rPr>
            <sz val="11"/>
            <color theme="1"/>
            <rFont val="Calibri"/>
            <family val="2"/>
            <scheme val="minor"/>
          </rPr>
          <t>Seleccione un valor de la lista</t>
        </r>
      </text>
    </comment>
    <comment ref="D871" authorId="2" shapeId="0" xr:uid="{366ED134-2497-44D7-AE02-EE17C3F7E8A3}">
      <text>
        <r>
          <rPr>
            <sz val="11"/>
            <color theme="1"/>
            <rFont val="Calibri"/>
            <family val="2"/>
            <scheme val="minor"/>
          </rPr>
          <t>Introduzca un número con dos decimales como máximo. Debe ser igual o mayor a la "Cantidad Real Consumida"</t>
        </r>
      </text>
    </comment>
    <comment ref="E871" authorId="2" shapeId="0" xr:uid="{0000BE7F-0A43-4805-BAC4-D5FE8EBBD063}">
      <text>
        <r>
          <rPr>
            <sz val="11"/>
            <color theme="1"/>
            <rFont val="Calibri"/>
            <family val="2"/>
            <scheme val="minor"/>
          </rPr>
          <t>Introduzca un número con dos decimales como máximo</t>
        </r>
      </text>
    </comment>
    <comment ref="F871" authorId="2" shapeId="0" xr:uid="{E90433F8-1BC4-4684-96C4-B90B1798DF2C}">
      <text>
        <r>
          <rPr>
            <sz val="11"/>
            <color theme="1"/>
            <rFont val="Calibri"/>
            <family val="2"/>
            <scheme val="minor"/>
          </rPr>
          <t>Monto calculado automáticamente por el sistema</t>
        </r>
      </text>
    </comment>
    <comment ref="A892" authorId="2" shapeId="0" xr:uid="{E51E39A4-B0AE-42C4-8C3F-FE382ED067A9}">
      <text>
        <r>
          <rPr>
            <sz val="11"/>
            <color theme="1"/>
            <rFont val="Calibri"/>
            <family val="2"/>
            <scheme val="minor"/>
          </rPr>
          <t>Introducir un texto con el nombre o referencia de la contratación</t>
        </r>
      </text>
    </comment>
    <comment ref="B892" authorId="2" shapeId="0" xr:uid="{3F43D787-DF40-422D-B9CC-51ED4370A3BA}">
      <text>
        <r>
          <rPr>
            <sz val="11"/>
            <color theme="1"/>
            <rFont val="Calibri"/>
            <family val="2"/>
            <scheme val="minor"/>
          </rPr>
          <t>Introduzca un texto con la finalidad de la contratación</t>
        </r>
      </text>
    </comment>
    <comment ref="C892" authorId="2" shapeId="0" xr:uid="{1A72B510-AF39-442C-A76F-9EBD083C7B06}">
      <text>
        <r>
          <rPr>
            <sz val="11"/>
            <color theme="1"/>
            <rFont val="Calibri"/>
            <family val="2"/>
            <scheme val="minor"/>
          </rPr>
          <t>Seleccionar un valor del listado</t>
        </r>
      </text>
    </comment>
    <comment ref="D892" authorId="2" shapeId="0" xr:uid="{FD0B5098-FC03-43FB-B686-FF2EE94C6CD4}">
      <text>
        <r>
          <rPr>
            <sz val="11"/>
            <color theme="1"/>
            <rFont val="Calibri"/>
            <family val="2"/>
            <scheme val="minor"/>
          </rPr>
          <t>Seleccione el tipo de procedimiento</t>
        </r>
      </text>
    </comment>
    <comment ref="E892" authorId="2" shapeId="0" xr:uid="{7EF26B56-2BEB-48EC-A53C-9FA711C069AD}">
      <text>
        <r>
          <rPr>
            <sz val="11"/>
            <color theme="1"/>
            <rFont val="Calibri"/>
            <family val="2"/>
            <scheme val="minor"/>
          </rPr>
          <t>Seleccione un valor de la lista</t>
        </r>
      </text>
    </comment>
    <comment ref="F892" authorId="2" shapeId="0" xr:uid="{832931A9-C1B8-4C2F-A6E3-192489EFAB2D}">
      <text>
        <r>
          <rPr>
            <sz val="11"/>
            <color theme="1"/>
            <rFont val="Calibri"/>
            <family val="2"/>
            <scheme val="minor"/>
          </rPr>
          <t>Introduzca el código SNIP</t>
        </r>
      </text>
    </comment>
    <comment ref="C893" authorId="2" shapeId="0" xr:uid="{E38518D9-3E2A-48C7-9F97-BDEF6D63F814}">
      <text>
        <r>
          <rPr>
            <sz val="11"/>
            <color theme="1"/>
            <rFont val="Calibri"/>
            <family val="2"/>
            <scheme val="minor"/>
          </rPr>
          <t>Introduzca la fecha de inicio del proceso, en formato dd-mm-aaaa</t>
        </r>
      </text>
    </comment>
    <comment ref="F893" authorId="2" shapeId="0" xr:uid="{E962D6A4-41CB-4D59-9429-4C70F4C10B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2" shapeId="0" xr:uid="{8021785F-638E-4DD2-A702-F337AF3FA1B2}">
      <text/>
    </comment>
    <comment ref="C895" authorId="2" shapeId="0" xr:uid="{D7FAF077-A655-46D3-A6BA-6098C05374B0}">
      <text>
        <r>
          <rPr>
            <sz val="11"/>
            <color theme="1"/>
            <rFont val="Calibri"/>
            <family val="2"/>
            <scheme val="minor"/>
          </rPr>
          <t>Introduzca la fecha prevista de adjudicación, en formato dd-mm-aaaa</t>
        </r>
      </text>
    </comment>
    <comment ref="F895" authorId="2" shapeId="0" xr:uid="{22BE5BBB-C52D-4984-967D-F8D833800FDF}">
      <text/>
    </comment>
    <comment ref="F896" authorId="2" shapeId="0" xr:uid="{97271514-91BA-4DB4-A300-355257D00852}">
      <text/>
    </comment>
    <comment ref="A898" authorId="2" shapeId="0" xr:uid="{A8ABC07B-6E6A-4540-84C8-FC0F9D3F0330}">
      <text>
        <r>
          <rPr>
            <sz val="11"/>
            <color theme="1"/>
            <rFont val="Calibri"/>
            <family val="2"/>
            <scheme val="minor"/>
          </rPr>
          <t>Introduzca un codigo UNSPSC</t>
        </r>
      </text>
    </comment>
    <comment ref="B898" authorId="2" shapeId="0" xr:uid="{AFB5E4F7-66FF-4C14-9933-46B7674C346D}">
      <text>
        <r>
          <rPr>
            <sz val="11"/>
            <color theme="1"/>
            <rFont val="Calibri"/>
            <family val="2"/>
            <scheme val="minor"/>
          </rPr>
          <t>Descripción calculada automáticamente a partir de código del artículo</t>
        </r>
      </text>
    </comment>
    <comment ref="C898" authorId="2" shapeId="0" xr:uid="{A9D1879E-6FE0-4967-A38C-85A39F5B3D57}">
      <text>
        <r>
          <rPr>
            <sz val="11"/>
            <color theme="1"/>
            <rFont val="Calibri"/>
            <family val="2"/>
            <scheme val="minor"/>
          </rPr>
          <t>Seleccione un valor de la lista</t>
        </r>
      </text>
    </comment>
    <comment ref="D898" authorId="2" shapeId="0" xr:uid="{4D5AA001-ADA2-4DE1-A49D-630164E8F3A9}">
      <text>
        <r>
          <rPr>
            <sz val="11"/>
            <color theme="1"/>
            <rFont val="Calibri"/>
            <family val="2"/>
            <scheme val="minor"/>
          </rPr>
          <t>Introduzca un número con dos decimales como máximo. Debe ser igual o mayor a la "Cantidad Real Consumida"</t>
        </r>
      </text>
    </comment>
    <comment ref="E898" authorId="2" shapeId="0" xr:uid="{5C942E1A-0FBE-4EE8-A628-14F25E42FEE1}">
      <text>
        <r>
          <rPr>
            <sz val="11"/>
            <color theme="1"/>
            <rFont val="Calibri"/>
            <family val="2"/>
            <scheme val="minor"/>
          </rPr>
          <t>Introduzca un número con dos decimales como máximo</t>
        </r>
      </text>
    </comment>
    <comment ref="F898" authorId="2" shapeId="0" xr:uid="{CCFFD72E-F163-497F-B978-C0E98DA50687}">
      <text>
        <r>
          <rPr>
            <sz val="11"/>
            <color theme="1"/>
            <rFont val="Calibri"/>
            <family val="2"/>
            <scheme val="minor"/>
          </rPr>
          <t>Monto calculado automáticamente por el sistema</t>
        </r>
      </text>
    </comment>
    <comment ref="A917" authorId="2" shapeId="0" xr:uid="{4FBFB811-1275-4CC5-BAE0-9ED6ADC913CF}">
      <text>
        <r>
          <rPr>
            <sz val="11"/>
            <color theme="1"/>
            <rFont val="Calibri"/>
            <family val="2"/>
            <scheme val="minor"/>
          </rPr>
          <t>Introducir un texto con el nombre o referencia de la contratación</t>
        </r>
      </text>
    </comment>
    <comment ref="B917" authorId="2" shapeId="0" xr:uid="{FBC90413-C4D4-48EE-869B-5BCA0612F143}">
      <text>
        <r>
          <rPr>
            <sz val="11"/>
            <color theme="1"/>
            <rFont val="Calibri"/>
            <family val="2"/>
            <scheme val="minor"/>
          </rPr>
          <t>Introduzca un texto con la finalidad de la contratación</t>
        </r>
      </text>
    </comment>
    <comment ref="C917" authorId="2" shapeId="0" xr:uid="{F6F078C3-BF07-4C86-9E12-B92B72E7D24F}">
      <text>
        <r>
          <rPr>
            <sz val="11"/>
            <color theme="1"/>
            <rFont val="Calibri"/>
            <family val="2"/>
            <scheme val="minor"/>
          </rPr>
          <t>Seleccionar un valor del listado</t>
        </r>
      </text>
    </comment>
    <comment ref="D917" authorId="2" shapeId="0" xr:uid="{B939C736-6B35-47D4-AFAE-1AF94190A9EF}">
      <text>
        <r>
          <rPr>
            <sz val="11"/>
            <color theme="1"/>
            <rFont val="Calibri"/>
            <family val="2"/>
            <scheme val="minor"/>
          </rPr>
          <t>Seleccione el tipo de procedimiento</t>
        </r>
      </text>
    </comment>
    <comment ref="E917" authorId="2" shapeId="0" xr:uid="{A6282C06-0A22-4F08-AC14-A972C59B3205}">
      <text>
        <r>
          <rPr>
            <sz val="11"/>
            <color theme="1"/>
            <rFont val="Calibri"/>
            <family val="2"/>
            <scheme val="minor"/>
          </rPr>
          <t>Seleccione un valor de la lista</t>
        </r>
      </text>
    </comment>
    <comment ref="F917" authorId="2" shapeId="0" xr:uid="{40F320C4-5055-4FAE-BCA8-836819C6E02C}">
      <text>
        <r>
          <rPr>
            <sz val="11"/>
            <color theme="1"/>
            <rFont val="Calibri"/>
            <family val="2"/>
            <scheme val="minor"/>
          </rPr>
          <t>Introduzca el código SNIP</t>
        </r>
      </text>
    </comment>
    <comment ref="C918" authorId="2" shapeId="0" xr:uid="{5C6025A7-3B80-4B3C-A2B3-126908A3FA02}">
      <text>
        <r>
          <rPr>
            <sz val="11"/>
            <color theme="1"/>
            <rFont val="Calibri"/>
            <family val="2"/>
            <scheme val="minor"/>
          </rPr>
          <t>Introduzca la fecha de inicio del proceso, en formato dd-mm-aaaa</t>
        </r>
      </text>
    </comment>
    <comment ref="F918" authorId="2" shapeId="0" xr:uid="{CBE8C7AC-3F0C-4AE4-98E4-A078FD6C75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2" shapeId="0" xr:uid="{6E462559-C05B-45C8-AB35-D97F04382433}">
      <text/>
    </comment>
    <comment ref="C920" authorId="2" shapeId="0" xr:uid="{BCAD2657-FD65-4F05-A08A-0EDB8DD50E72}">
      <text>
        <r>
          <rPr>
            <sz val="11"/>
            <color theme="1"/>
            <rFont val="Calibri"/>
            <family val="2"/>
            <scheme val="minor"/>
          </rPr>
          <t>Introduzca la fecha prevista de adjudicación, en formato dd-mm-aaaa</t>
        </r>
      </text>
    </comment>
    <comment ref="F920" authorId="2" shapeId="0" xr:uid="{79A62A07-7136-4087-AC8A-87471B48E683}">
      <text/>
    </comment>
    <comment ref="F921" authorId="2" shapeId="0" xr:uid="{9EFD3BD3-EA78-4F1F-AD07-5A8D915CBDB5}">
      <text/>
    </comment>
    <comment ref="A923" authorId="2" shapeId="0" xr:uid="{C837BDEA-22D8-4F36-8EF6-A4B4B093BECD}">
      <text>
        <r>
          <rPr>
            <sz val="11"/>
            <color theme="1"/>
            <rFont val="Calibri"/>
            <family val="2"/>
            <scheme val="minor"/>
          </rPr>
          <t>Introduzca un codigo UNSPSC</t>
        </r>
      </text>
    </comment>
    <comment ref="B923" authorId="2" shapeId="0" xr:uid="{EEF5D97A-E4CF-4B47-9B3C-0C87AE81F73E}">
      <text>
        <r>
          <rPr>
            <sz val="11"/>
            <color theme="1"/>
            <rFont val="Calibri"/>
            <family val="2"/>
            <scheme val="minor"/>
          </rPr>
          <t>Descripción calculada automáticamente a partir de código del artículo</t>
        </r>
      </text>
    </comment>
    <comment ref="C923" authorId="2" shapeId="0" xr:uid="{2933DF1F-1C1C-4414-A25F-CDA54B4669DB}">
      <text>
        <r>
          <rPr>
            <sz val="11"/>
            <color theme="1"/>
            <rFont val="Calibri"/>
            <family val="2"/>
            <scheme val="minor"/>
          </rPr>
          <t>Seleccione un valor de la lista</t>
        </r>
      </text>
    </comment>
    <comment ref="D923" authorId="2" shapeId="0" xr:uid="{82FD9678-4186-4480-96C3-CF25728D79C8}">
      <text>
        <r>
          <rPr>
            <sz val="11"/>
            <color theme="1"/>
            <rFont val="Calibri"/>
            <family val="2"/>
            <scheme val="minor"/>
          </rPr>
          <t>Introduzca un número con dos decimales como máximo. Debe ser igual o mayor a la "Cantidad Real Consumida"</t>
        </r>
      </text>
    </comment>
    <comment ref="E923" authorId="2" shapeId="0" xr:uid="{AF359847-93E5-46A3-A8A4-A3DE19609BF0}">
      <text>
        <r>
          <rPr>
            <sz val="11"/>
            <color theme="1"/>
            <rFont val="Calibri"/>
            <family val="2"/>
            <scheme val="minor"/>
          </rPr>
          <t>Introduzca un número con dos decimales como máximo</t>
        </r>
      </text>
    </comment>
    <comment ref="F923" authorId="2" shapeId="0" xr:uid="{490C8C7B-4FC5-4D7C-BCE7-CE9B0FC8CFBD}">
      <text>
        <r>
          <rPr>
            <sz val="11"/>
            <color theme="1"/>
            <rFont val="Calibri"/>
            <family val="2"/>
            <scheme val="minor"/>
          </rPr>
          <t>Monto calculado automáticamente por el sistema</t>
        </r>
      </text>
    </comment>
    <comment ref="A940" authorId="1" shapeId="0" xr:uid="{D09CE5D1-C71D-4D5A-B68D-D4114B0DBBDB}">
      <text>
        <r>
          <rPr>
            <sz val="11"/>
            <color theme="1"/>
            <rFont val="Calibri"/>
            <family val="2"/>
            <scheme val="minor"/>
          </rPr>
          <t>Introducir un texto con el nombre o referencia de la contratación</t>
        </r>
      </text>
    </comment>
    <comment ref="B940" authorId="1" shapeId="0" xr:uid="{8B96B876-A20F-472F-AF3A-E47E3E223D88}">
      <text>
        <r>
          <rPr>
            <sz val="11"/>
            <color theme="1"/>
            <rFont val="Calibri"/>
            <family val="2"/>
            <scheme val="minor"/>
          </rPr>
          <t>Introduzca un texto con la finalidad de la contratación</t>
        </r>
      </text>
    </comment>
    <comment ref="C940" authorId="1" shapeId="0" xr:uid="{31508F06-9B72-418A-AFCA-A4245AE303F9}">
      <text>
        <r>
          <rPr>
            <sz val="11"/>
            <color theme="1"/>
            <rFont val="Calibri"/>
            <family val="2"/>
            <scheme val="minor"/>
          </rPr>
          <t>Seleccionar un valor del listado</t>
        </r>
      </text>
    </comment>
    <comment ref="D940" authorId="1" shapeId="0" xr:uid="{0AEE59DD-577F-424F-B632-A1605E640F63}">
      <text>
        <r>
          <rPr>
            <sz val="11"/>
            <color theme="1"/>
            <rFont val="Calibri"/>
            <family val="2"/>
            <scheme val="minor"/>
          </rPr>
          <t>Seleccione el tipo de procedimiento</t>
        </r>
      </text>
    </comment>
    <comment ref="E940" authorId="2" shapeId="0" xr:uid="{256914DD-BF28-4693-852A-F85B8B0707CF}">
      <text>
        <r>
          <rPr>
            <sz val="11"/>
            <color theme="1"/>
            <rFont val="Calibri"/>
            <family val="2"/>
            <scheme val="minor"/>
          </rPr>
          <t>Seleccione un valor de la lista</t>
        </r>
      </text>
    </comment>
    <comment ref="F940" authorId="2" shapeId="0" xr:uid="{C3E761D3-3CAB-41BD-9F51-C0751BCD4BFD}">
      <text>
        <r>
          <rPr>
            <sz val="11"/>
            <color theme="1"/>
            <rFont val="Calibri"/>
            <family val="2"/>
            <scheme val="minor"/>
          </rPr>
          <t>Introduzca el código SNIP</t>
        </r>
      </text>
    </comment>
    <comment ref="C941" authorId="2" shapeId="0" xr:uid="{E8D1BA2D-9A59-4E56-A127-4ECFB6A2BF48}">
      <text>
        <r>
          <rPr>
            <sz val="11"/>
            <color theme="1"/>
            <rFont val="Calibri"/>
            <family val="2"/>
            <scheme val="minor"/>
          </rPr>
          <t>Introduzca la fecha de inicio del proceso, en formato dd-mm-aaaa</t>
        </r>
      </text>
    </comment>
    <comment ref="F941" authorId="2" shapeId="0" xr:uid="{2B3BB0B7-63BD-40BB-AC74-67643747B7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2" shapeId="0" xr:uid="{2FECD2F5-D73D-4B5B-A500-E0FF01DC1BEB}">
      <text/>
    </comment>
    <comment ref="C943" authorId="2" shapeId="0" xr:uid="{8EF7FF45-6E9B-41F4-BF99-95093071110B}">
      <text>
        <r>
          <rPr>
            <sz val="11"/>
            <color theme="1"/>
            <rFont val="Calibri"/>
            <family val="2"/>
            <scheme val="minor"/>
          </rPr>
          <t>Introduzca la fecha prevista de adjudicación, en formato dd-mm-aaaa</t>
        </r>
      </text>
    </comment>
    <comment ref="F943" authorId="2" shapeId="0" xr:uid="{F55E3BF2-4BE0-4A72-9F4C-D3C97CEECA92}">
      <text/>
    </comment>
    <comment ref="F944" authorId="2" shapeId="0" xr:uid="{E133360A-B62B-4EDE-8CF8-019074C84F7D}">
      <text/>
    </comment>
    <comment ref="A946" authorId="2" shapeId="0" xr:uid="{3314591E-BAF3-4CCD-B632-8FFB72A3F461}">
      <text>
        <r>
          <rPr>
            <sz val="11"/>
            <color theme="1"/>
            <rFont val="Calibri"/>
            <family val="2"/>
            <scheme val="minor"/>
          </rPr>
          <t>Introduzca un codigo UNSPSC</t>
        </r>
      </text>
    </comment>
    <comment ref="B946" authorId="2" shapeId="0" xr:uid="{FFCFFD79-B94B-4704-B8E8-AC26BEDE03FB}">
      <text>
        <r>
          <rPr>
            <sz val="11"/>
            <color theme="1"/>
            <rFont val="Calibri"/>
            <family val="2"/>
            <scheme val="minor"/>
          </rPr>
          <t>Descripción calculada automáticamente a partir de código del artículo</t>
        </r>
      </text>
    </comment>
    <comment ref="C946" authorId="2" shapeId="0" xr:uid="{8F072B81-E906-4E1A-8C85-079787575181}">
      <text>
        <r>
          <rPr>
            <sz val="11"/>
            <color theme="1"/>
            <rFont val="Calibri"/>
            <family val="2"/>
            <scheme val="minor"/>
          </rPr>
          <t>Seleccione un valor de la lista</t>
        </r>
      </text>
    </comment>
    <comment ref="D946" authorId="2" shapeId="0" xr:uid="{BAEC91D9-13AD-45BB-AF7A-DF28E5C6EEE5}">
      <text>
        <r>
          <rPr>
            <sz val="11"/>
            <color theme="1"/>
            <rFont val="Calibri"/>
            <family val="2"/>
            <scheme val="minor"/>
          </rPr>
          <t>Introduzca un número con dos decimales como máximo. Debe ser igual o mayor a la "Cantidad Real Consumida"</t>
        </r>
      </text>
    </comment>
    <comment ref="E946" authorId="2" shapeId="0" xr:uid="{63F453FF-77C3-45BE-82EB-E9509D854582}">
      <text>
        <r>
          <rPr>
            <sz val="11"/>
            <color theme="1"/>
            <rFont val="Calibri"/>
            <family val="2"/>
            <scheme val="minor"/>
          </rPr>
          <t>Introduzca un número con dos decimales como máximo</t>
        </r>
      </text>
    </comment>
    <comment ref="F946" authorId="2" shapeId="0" xr:uid="{A17C6577-AEC5-483F-AEFA-94D11D8590F5}">
      <text>
        <r>
          <rPr>
            <sz val="11"/>
            <color theme="1"/>
            <rFont val="Calibri"/>
            <family val="2"/>
            <scheme val="minor"/>
          </rPr>
          <t>Monto calculado automáticamente por el sistema</t>
        </r>
      </text>
    </comment>
    <comment ref="A1046" authorId="2" shapeId="0" xr:uid="{F4595D67-C457-4F32-9A60-7FCC8003239D}">
      <text>
        <r>
          <rPr>
            <sz val="11"/>
            <color theme="1"/>
            <rFont val="Calibri"/>
            <family val="2"/>
            <scheme val="minor"/>
          </rPr>
          <t>Introducir un texto con el nombre o referencia de la contratación</t>
        </r>
      </text>
    </comment>
    <comment ref="B1046" authorId="1" shapeId="0" xr:uid="{0B4ADC13-DAE7-402E-ADDA-8EC06F91EEED}">
      <text>
        <r>
          <rPr>
            <sz val="11"/>
            <color theme="1"/>
            <rFont val="Calibri"/>
            <family val="2"/>
            <scheme val="minor"/>
          </rPr>
          <t>Introduzca un texto con la finalidad de la contratación</t>
        </r>
      </text>
    </comment>
    <comment ref="C1046" authorId="2" shapeId="0" xr:uid="{9B47CD1E-AFAE-48F6-BF9B-ED239B112374}">
      <text>
        <r>
          <rPr>
            <sz val="11"/>
            <color theme="1"/>
            <rFont val="Calibri"/>
            <family val="2"/>
            <scheme val="minor"/>
          </rPr>
          <t>Seleccionar un valor del listado</t>
        </r>
      </text>
    </comment>
    <comment ref="D1046" authorId="2" shapeId="0" xr:uid="{04BA07CF-01BF-4144-AD3A-616339D2EB21}">
      <text>
        <r>
          <rPr>
            <sz val="11"/>
            <color theme="1"/>
            <rFont val="Calibri"/>
            <family val="2"/>
            <scheme val="minor"/>
          </rPr>
          <t>Seleccione el tipo de procedimiento</t>
        </r>
      </text>
    </comment>
    <comment ref="E1046" authorId="2" shapeId="0" xr:uid="{D9A71083-0B33-4F76-B6E8-99761FBA289D}">
      <text>
        <r>
          <rPr>
            <sz val="11"/>
            <color theme="1"/>
            <rFont val="Calibri"/>
            <family val="2"/>
            <scheme val="minor"/>
          </rPr>
          <t>Seleccione un valor de la lista</t>
        </r>
      </text>
    </comment>
    <comment ref="F1046" authorId="2" shapeId="0" xr:uid="{276B16E8-05B0-439E-AE0F-33D2AC81AAAA}">
      <text>
        <r>
          <rPr>
            <sz val="11"/>
            <color theme="1"/>
            <rFont val="Calibri"/>
            <family val="2"/>
            <scheme val="minor"/>
          </rPr>
          <t>Introduzca el código SNIP</t>
        </r>
      </text>
    </comment>
    <comment ref="C1047" authorId="2" shapeId="0" xr:uid="{9E243DEE-FC4F-4685-860D-2CE474CA88CD}">
      <text>
        <r>
          <rPr>
            <sz val="11"/>
            <color theme="1"/>
            <rFont val="Calibri"/>
            <family val="2"/>
            <scheme val="minor"/>
          </rPr>
          <t>Introduzca la fecha de inicio del proceso, en formato dd-mm-aaaa</t>
        </r>
      </text>
    </comment>
    <comment ref="F1047" authorId="2" shapeId="0" xr:uid="{9880DE59-60D9-4D00-B212-733C0A592D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2" shapeId="0" xr:uid="{94F6C1C2-3BB0-4C79-84E1-A5008D880DB9}">
      <text/>
    </comment>
    <comment ref="C1049" authorId="2" shapeId="0" xr:uid="{799D3CC7-C30C-4A4D-BC40-1FDCC9ACB77A}">
      <text>
        <r>
          <rPr>
            <sz val="11"/>
            <color theme="1"/>
            <rFont val="Calibri"/>
            <family val="2"/>
            <scheme val="minor"/>
          </rPr>
          <t>Introduzca la fecha prevista de adjudicación, en formato dd-mm-aaaa</t>
        </r>
      </text>
    </comment>
    <comment ref="F1049" authorId="2" shapeId="0" xr:uid="{8F50516B-200B-48C1-BA36-341C84532CD1}">
      <text/>
    </comment>
    <comment ref="F1050" authorId="2" shapeId="0" xr:uid="{8FED0BFD-ECA1-4C5B-B574-AB74FAA17FDC}">
      <text/>
    </comment>
    <comment ref="A1052" authorId="2" shapeId="0" xr:uid="{7A17358D-EB32-4841-A9A1-A7512898CE8A}">
      <text>
        <r>
          <rPr>
            <sz val="11"/>
            <color theme="1"/>
            <rFont val="Calibri"/>
            <family val="2"/>
            <scheme val="minor"/>
          </rPr>
          <t>Introduzca un codigo UNSPSC</t>
        </r>
      </text>
    </comment>
    <comment ref="B1052" authorId="2" shapeId="0" xr:uid="{FC46ED24-109F-4AD3-A707-D5E447C356D4}">
      <text>
        <r>
          <rPr>
            <sz val="11"/>
            <color theme="1"/>
            <rFont val="Calibri"/>
            <family val="2"/>
            <scheme val="minor"/>
          </rPr>
          <t>Descripción calculada automáticamente a partir de código del artículo</t>
        </r>
      </text>
    </comment>
    <comment ref="C1052" authorId="2" shapeId="0" xr:uid="{8165685F-2E6E-4FFE-A09E-AD8C8DFD270C}">
      <text>
        <r>
          <rPr>
            <sz val="11"/>
            <color theme="1"/>
            <rFont val="Calibri"/>
            <family val="2"/>
            <scheme val="minor"/>
          </rPr>
          <t>Seleccione un valor de la lista</t>
        </r>
      </text>
    </comment>
    <comment ref="D1052" authorId="2" shapeId="0" xr:uid="{9B95AA8D-C8EC-4DBB-8F68-4D6169D092F0}">
      <text>
        <r>
          <rPr>
            <sz val="11"/>
            <color theme="1"/>
            <rFont val="Calibri"/>
            <family val="2"/>
            <scheme val="minor"/>
          </rPr>
          <t>Introduzca un número con dos decimales como máximo. Debe ser igual o mayor a la "Cantidad Real Consumida"</t>
        </r>
      </text>
    </comment>
    <comment ref="E1052" authorId="2" shapeId="0" xr:uid="{0BD5D30A-CB77-4637-8893-30F5DE8F893C}">
      <text>
        <r>
          <rPr>
            <sz val="11"/>
            <color theme="1"/>
            <rFont val="Calibri"/>
            <family val="2"/>
            <scheme val="minor"/>
          </rPr>
          <t>Introduzca un número con dos decimales como máximo</t>
        </r>
      </text>
    </comment>
    <comment ref="F1052" authorId="2" shapeId="0" xr:uid="{C7EC4009-04CC-4144-A31D-781B2B0F5FA2}">
      <text>
        <r>
          <rPr>
            <sz val="11"/>
            <color theme="1"/>
            <rFont val="Calibri"/>
            <family val="2"/>
            <scheme val="minor"/>
          </rPr>
          <t>Monto calculado automáticamente por el sistema</t>
        </r>
      </text>
    </comment>
    <comment ref="A1127" authorId="2" shapeId="0" xr:uid="{00BE47B7-3268-4739-8F80-C01BD313431F}">
      <text>
        <r>
          <rPr>
            <sz val="11"/>
            <color theme="1"/>
            <rFont val="Calibri"/>
            <family val="2"/>
            <scheme val="minor"/>
          </rPr>
          <t>Introducir un texto con el nombre o referencia de la contratación</t>
        </r>
      </text>
    </comment>
    <comment ref="B1127" authorId="1" shapeId="0" xr:uid="{D29227E0-4101-46E4-852C-5CBE4DE8031B}">
      <text>
        <r>
          <rPr>
            <sz val="11"/>
            <color theme="1"/>
            <rFont val="Calibri"/>
            <family val="2"/>
            <scheme val="minor"/>
          </rPr>
          <t>Introduzca un texto con la finalidad de la contratación</t>
        </r>
      </text>
    </comment>
    <comment ref="C1127" authorId="2" shapeId="0" xr:uid="{54D64893-8819-44B2-8766-C6B28587093A}">
      <text>
        <r>
          <rPr>
            <sz val="11"/>
            <color theme="1"/>
            <rFont val="Calibri"/>
            <family val="2"/>
            <scheme val="minor"/>
          </rPr>
          <t>Seleccionar un valor del listado</t>
        </r>
      </text>
    </comment>
    <comment ref="D1127" authorId="2" shapeId="0" xr:uid="{88E87C09-E5D7-4FAC-A710-BC53CDA7CBB8}">
      <text>
        <r>
          <rPr>
            <sz val="11"/>
            <color theme="1"/>
            <rFont val="Calibri"/>
            <family val="2"/>
            <scheme val="minor"/>
          </rPr>
          <t>Seleccione el tipo de procedimiento</t>
        </r>
      </text>
    </comment>
    <comment ref="E1127" authorId="2" shapeId="0" xr:uid="{B0F71875-272F-44E6-B1F2-739B8BB0A24B}">
      <text>
        <r>
          <rPr>
            <sz val="11"/>
            <color theme="1"/>
            <rFont val="Calibri"/>
            <family val="2"/>
            <scheme val="minor"/>
          </rPr>
          <t>Seleccione un valor de la lista</t>
        </r>
      </text>
    </comment>
    <comment ref="F1127" authorId="2" shapeId="0" xr:uid="{248EEE34-8916-4EAC-9CD8-75FAB7F972B1}">
      <text>
        <r>
          <rPr>
            <sz val="11"/>
            <color theme="1"/>
            <rFont val="Calibri"/>
            <family val="2"/>
            <scheme val="minor"/>
          </rPr>
          <t>Introduzca el código SNIP</t>
        </r>
      </text>
    </comment>
    <comment ref="C1128" authorId="2" shapeId="0" xr:uid="{B9D530D5-D25F-408A-A93F-776641D8C5D7}">
      <text>
        <r>
          <rPr>
            <sz val="11"/>
            <color theme="1"/>
            <rFont val="Calibri"/>
            <family val="2"/>
            <scheme val="minor"/>
          </rPr>
          <t>Introduzca la fecha de inicio del proceso, en formato dd-mm-aaaa</t>
        </r>
      </text>
    </comment>
    <comment ref="F1128" authorId="2" shapeId="0" xr:uid="{F58BDDF0-5FE5-4C21-A26D-FA59AFE734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xr:uid="{855081D8-4869-45EF-98B5-470A54AF602D}">
      <text/>
    </comment>
    <comment ref="C1130" authorId="2" shapeId="0" xr:uid="{01F8313D-E037-43DA-A1F2-C4624C4EC1FD}">
      <text>
        <r>
          <rPr>
            <sz val="11"/>
            <color theme="1"/>
            <rFont val="Calibri"/>
            <family val="2"/>
            <scheme val="minor"/>
          </rPr>
          <t>Introduzca la fecha prevista de adjudicación, en formato dd-mm-aaaa</t>
        </r>
      </text>
    </comment>
    <comment ref="F1130" authorId="2" shapeId="0" xr:uid="{C875C05A-E159-496B-BD1E-0C7CA6FFFD2F}">
      <text/>
    </comment>
    <comment ref="F1131" authorId="2" shapeId="0" xr:uid="{E8498CF7-AF2F-493D-AA07-4A670A230C63}">
      <text/>
    </comment>
    <comment ref="A1133" authorId="2" shapeId="0" xr:uid="{4B5FC610-DF0A-4894-96C3-90FEC4CC705A}">
      <text>
        <r>
          <rPr>
            <sz val="11"/>
            <color theme="1"/>
            <rFont val="Calibri"/>
            <family val="2"/>
            <scheme val="minor"/>
          </rPr>
          <t>Introduzca un codigo UNSPSC</t>
        </r>
      </text>
    </comment>
    <comment ref="B1133" authorId="2" shapeId="0" xr:uid="{6062525A-ADED-4596-A622-B0066F8E34D9}">
      <text>
        <r>
          <rPr>
            <sz val="11"/>
            <color theme="1"/>
            <rFont val="Calibri"/>
            <family val="2"/>
            <scheme val="minor"/>
          </rPr>
          <t>Descripción calculada automáticamente a partir de código del artículo</t>
        </r>
      </text>
    </comment>
    <comment ref="C1133" authorId="2" shapeId="0" xr:uid="{519E6A7D-84D6-4548-9DFA-02C4CEAC601C}">
      <text>
        <r>
          <rPr>
            <sz val="11"/>
            <color theme="1"/>
            <rFont val="Calibri"/>
            <family val="2"/>
            <scheme val="minor"/>
          </rPr>
          <t>Seleccione un valor de la lista</t>
        </r>
      </text>
    </comment>
    <comment ref="D1133" authorId="2" shapeId="0" xr:uid="{721FDDCE-8165-4642-A05B-190BD6B544AC}">
      <text>
        <r>
          <rPr>
            <sz val="11"/>
            <color theme="1"/>
            <rFont val="Calibri"/>
            <family val="2"/>
            <scheme val="minor"/>
          </rPr>
          <t>Introduzca un número con dos decimales como máximo. Debe ser igual o mayor a la "Cantidad Real Consumida"</t>
        </r>
      </text>
    </comment>
    <comment ref="E1133" authorId="2" shapeId="0" xr:uid="{F2DC6526-EB6D-42B0-B4B7-D8F7F9184835}">
      <text>
        <r>
          <rPr>
            <sz val="11"/>
            <color theme="1"/>
            <rFont val="Calibri"/>
            <family val="2"/>
            <scheme val="minor"/>
          </rPr>
          <t>Introduzca un número con dos decimales como máximo</t>
        </r>
      </text>
    </comment>
    <comment ref="F1133" authorId="2" shapeId="0" xr:uid="{A45E78D2-D722-422B-AB14-A2FD87BAC170}">
      <text>
        <r>
          <rPr>
            <sz val="11"/>
            <color theme="1"/>
            <rFont val="Calibri"/>
            <family val="2"/>
            <scheme val="minor"/>
          </rPr>
          <t>Monto calculado automáticamente por el sistema</t>
        </r>
      </text>
    </comment>
    <comment ref="A1212" authorId="2" shapeId="0" xr:uid="{63F36308-1C27-43AC-BB84-A3B29A282ACF}">
      <text>
        <r>
          <rPr>
            <sz val="11"/>
            <color theme="1"/>
            <rFont val="Calibri"/>
            <family val="2"/>
            <scheme val="minor"/>
          </rPr>
          <t>Introducir un texto con el nombre o referencia de la contratación</t>
        </r>
      </text>
    </comment>
    <comment ref="B1212" authorId="1" shapeId="0" xr:uid="{D5791748-887D-4C1E-BD5A-B647C7621822}">
      <text>
        <r>
          <rPr>
            <sz val="11"/>
            <color theme="1"/>
            <rFont val="Calibri"/>
            <family val="2"/>
            <scheme val="minor"/>
          </rPr>
          <t>Introduzca un texto con la finalidad de la contratación</t>
        </r>
      </text>
    </comment>
    <comment ref="C1212" authorId="2" shapeId="0" xr:uid="{8749C31B-CDF5-4E68-8D6E-1E48613C8021}">
      <text>
        <r>
          <rPr>
            <sz val="11"/>
            <color theme="1"/>
            <rFont val="Calibri"/>
            <family val="2"/>
            <scheme val="minor"/>
          </rPr>
          <t>Seleccionar un valor del listado</t>
        </r>
      </text>
    </comment>
    <comment ref="D1212" authorId="2" shapeId="0" xr:uid="{D88B95D9-F17D-4AB8-9C18-2CEECD8EEAF9}">
      <text>
        <r>
          <rPr>
            <sz val="11"/>
            <color theme="1"/>
            <rFont val="Calibri"/>
            <family val="2"/>
            <scheme val="minor"/>
          </rPr>
          <t>Seleccione el tipo de procedimiento</t>
        </r>
      </text>
    </comment>
    <comment ref="E1212" authorId="2" shapeId="0" xr:uid="{7C523582-A8F4-4A76-8249-440AA18639D2}">
      <text>
        <r>
          <rPr>
            <sz val="11"/>
            <color theme="1"/>
            <rFont val="Calibri"/>
            <family val="2"/>
            <scheme val="minor"/>
          </rPr>
          <t>Seleccione un valor de la lista</t>
        </r>
      </text>
    </comment>
    <comment ref="F1212" authorId="2" shapeId="0" xr:uid="{B90EDD97-2A1F-4F82-AF14-CF2DA55FC4FA}">
      <text>
        <r>
          <rPr>
            <sz val="11"/>
            <color theme="1"/>
            <rFont val="Calibri"/>
            <family val="2"/>
            <scheme val="minor"/>
          </rPr>
          <t>Introduzca el código SNIP</t>
        </r>
      </text>
    </comment>
    <comment ref="C1213" authorId="2" shapeId="0" xr:uid="{8B5B1547-F630-49DD-AEB1-1B849CC458DC}">
      <text>
        <r>
          <rPr>
            <sz val="11"/>
            <color theme="1"/>
            <rFont val="Calibri"/>
            <family val="2"/>
            <scheme val="minor"/>
          </rPr>
          <t>Introduzca la fecha de inicio del proceso, en formato dd-mm-aaaa</t>
        </r>
      </text>
    </comment>
    <comment ref="F1213" authorId="2" shapeId="0" xr:uid="{A4D32290-1137-46DF-9725-0C9484A995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xr:uid="{645127D9-5F10-4366-BFE8-10655D60BF25}">
      <text/>
    </comment>
    <comment ref="C1215" authorId="2" shapeId="0" xr:uid="{345E7035-F8A4-40C4-B928-08D449D898F0}">
      <text>
        <r>
          <rPr>
            <sz val="11"/>
            <color theme="1"/>
            <rFont val="Calibri"/>
            <family val="2"/>
            <scheme val="minor"/>
          </rPr>
          <t>Introduzca la fecha prevista de adjudicación, en formato dd-mm-aaaa</t>
        </r>
      </text>
    </comment>
    <comment ref="F1215" authorId="2" shapeId="0" xr:uid="{98EBAE15-8A06-4125-981A-EB94782C1A4F}">
      <text/>
    </comment>
    <comment ref="F1216" authorId="2" shapeId="0" xr:uid="{50B01AF9-B2E0-423A-B95C-DEB19C9F23B6}">
      <text/>
    </comment>
    <comment ref="A1218" authorId="2" shapeId="0" xr:uid="{19803026-442A-44E4-9A73-3DA87B459C0F}">
      <text>
        <r>
          <rPr>
            <sz val="11"/>
            <color theme="1"/>
            <rFont val="Calibri"/>
            <family val="2"/>
            <scheme val="minor"/>
          </rPr>
          <t>Introduzca un codigo UNSPSC</t>
        </r>
      </text>
    </comment>
    <comment ref="B1218" authorId="2" shapeId="0" xr:uid="{DD878F7D-38A9-45BC-BCAC-953F0480D6FB}">
      <text>
        <r>
          <rPr>
            <sz val="11"/>
            <color theme="1"/>
            <rFont val="Calibri"/>
            <family val="2"/>
            <scheme val="minor"/>
          </rPr>
          <t>Descripción calculada automáticamente a partir de código del artículo</t>
        </r>
      </text>
    </comment>
    <comment ref="C1218" authorId="2" shapeId="0" xr:uid="{F995DB7C-6501-4B71-9ACD-E984019A6444}">
      <text>
        <r>
          <rPr>
            <sz val="11"/>
            <color theme="1"/>
            <rFont val="Calibri"/>
            <family val="2"/>
            <scheme val="minor"/>
          </rPr>
          <t>Seleccione un valor de la lista</t>
        </r>
      </text>
    </comment>
    <comment ref="D1218" authorId="2" shapeId="0" xr:uid="{2352E0B1-6560-4B49-A65B-DCF16E081D4F}">
      <text>
        <r>
          <rPr>
            <sz val="11"/>
            <color theme="1"/>
            <rFont val="Calibri"/>
            <family val="2"/>
            <scheme val="minor"/>
          </rPr>
          <t>Introduzca un número con dos decimales como máximo. Debe ser igual o mayor a la "Cantidad Real Consumida"</t>
        </r>
      </text>
    </comment>
    <comment ref="E1218" authorId="2" shapeId="0" xr:uid="{54339BA6-6558-4FFA-BF0D-F8AF28FC4FEA}">
      <text>
        <r>
          <rPr>
            <sz val="11"/>
            <color theme="1"/>
            <rFont val="Calibri"/>
            <family val="2"/>
            <scheme val="minor"/>
          </rPr>
          <t>Introduzca un número con dos decimales como máximo</t>
        </r>
      </text>
    </comment>
    <comment ref="F1218" authorId="2" shapeId="0" xr:uid="{02E4EBF2-955D-49BE-BCF2-0853548438AB}">
      <text>
        <r>
          <rPr>
            <sz val="11"/>
            <color theme="1"/>
            <rFont val="Calibri"/>
            <family val="2"/>
            <scheme val="minor"/>
          </rPr>
          <t>Monto calculado automáticamente por el sistema</t>
        </r>
      </text>
    </comment>
    <comment ref="A1294" authorId="1" shapeId="0" xr:uid="{A33D5885-67DB-44AA-A505-13EA58E18E91}">
      <text>
        <r>
          <rPr>
            <sz val="11"/>
            <color theme="1"/>
            <rFont val="Calibri"/>
            <family val="2"/>
            <scheme val="minor"/>
          </rPr>
          <t>Introducir un texto con el nombre o referencia de la contratación</t>
        </r>
      </text>
    </comment>
    <comment ref="B1294" authorId="1" shapeId="0" xr:uid="{19C6EB8E-96D1-4DD3-A2A8-8DD952C86789}">
      <text>
        <r>
          <rPr>
            <sz val="11"/>
            <color theme="1"/>
            <rFont val="Calibri"/>
            <family val="2"/>
            <scheme val="minor"/>
          </rPr>
          <t>Introduzca un texto con la finalidad de la contratación</t>
        </r>
      </text>
    </comment>
    <comment ref="C1294" authorId="1" shapeId="0" xr:uid="{0028E3E1-0C23-48E1-A195-E8F1CCA8FF78}">
      <text>
        <r>
          <rPr>
            <sz val="11"/>
            <color theme="1"/>
            <rFont val="Calibri"/>
            <family val="2"/>
            <scheme val="minor"/>
          </rPr>
          <t>Seleccionar un valor del listado</t>
        </r>
      </text>
    </comment>
    <comment ref="D1294" authorId="1" shapeId="0" xr:uid="{9A6D5B6D-2A8E-403C-B26F-98D84166CDBF}">
      <text>
        <r>
          <rPr>
            <sz val="11"/>
            <color theme="1"/>
            <rFont val="Calibri"/>
            <family val="2"/>
            <scheme val="minor"/>
          </rPr>
          <t>Seleccione el tipo de procedimiento</t>
        </r>
      </text>
    </comment>
    <comment ref="E1294" authorId="2" shapeId="0" xr:uid="{BF61566D-27B5-4BCE-A3B3-8000E5A11C86}">
      <text>
        <r>
          <rPr>
            <sz val="11"/>
            <color theme="1"/>
            <rFont val="Calibri"/>
            <family val="2"/>
            <scheme val="minor"/>
          </rPr>
          <t>Seleccione un valor de la lista</t>
        </r>
      </text>
    </comment>
    <comment ref="F1294" authorId="2" shapeId="0" xr:uid="{9EA02361-25FC-453B-980E-AE5BDCA71D7A}">
      <text>
        <r>
          <rPr>
            <sz val="11"/>
            <color theme="1"/>
            <rFont val="Calibri"/>
            <family val="2"/>
            <scheme val="minor"/>
          </rPr>
          <t>Introduzca el código SNIP</t>
        </r>
      </text>
    </comment>
    <comment ref="C1295" authorId="2" shapeId="0" xr:uid="{1D297842-3C42-4F1C-903B-A8B4088BC10B}">
      <text>
        <r>
          <rPr>
            <sz val="11"/>
            <color theme="1"/>
            <rFont val="Calibri"/>
            <family val="2"/>
            <scheme val="minor"/>
          </rPr>
          <t>Introduzca la fecha de inicio del proceso, en formato dd-mm-aaaa</t>
        </r>
      </text>
    </comment>
    <comment ref="F1295" authorId="2" shapeId="0" xr:uid="{01D364B2-8B4E-4F30-A3ED-6EA420809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C48A420E-9A64-4BBF-AEC8-BF3A9490CBD7}">
      <text/>
    </comment>
    <comment ref="C1297" authorId="2" shapeId="0" xr:uid="{378BA73C-FD23-4090-AFCA-F0FE489BC313}">
      <text>
        <r>
          <rPr>
            <sz val="11"/>
            <color theme="1"/>
            <rFont val="Calibri"/>
            <family val="2"/>
            <scheme val="minor"/>
          </rPr>
          <t>Introduzca la fecha prevista de adjudicación, en formato dd-mm-aaaa</t>
        </r>
      </text>
    </comment>
    <comment ref="F1297" authorId="2" shapeId="0" xr:uid="{FDBD0D03-2CD4-4256-BAA4-5CE58C330293}">
      <text/>
    </comment>
    <comment ref="F1298" authorId="2" shapeId="0" xr:uid="{539A1B30-6799-4853-A56B-F321033B3423}">
      <text/>
    </comment>
    <comment ref="A1300" authorId="2" shapeId="0" xr:uid="{9DD26F05-3315-45B2-A8F4-BD13CB660E01}">
      <text>
        <r>
          <rPr>
            <sz val="11"/>
            <color theme="1"/>
            <rFont val="Calibri"/>
            <family val="2"/>
            <scheme val="minor"/>
          </rPr>
          <t>Introduzca un codigo UNSPSC</t>
        </r>
      </text>
    </comment>
    <comment ref="B1300" authorId="2" shapeId="0" xr:uid="{C7E8703E-6C45-4564-8613-5D2A66457715}">
      <text>
        <r>
          <rPr>
            <sz val="11"/>
            <color theme="1"/>
            <rFont val="Calibri"/>
            <family val="2"/>
            <scheme val="minor"/>
          </rPr>
          <t>Descripción calculada automáticamente a partir de código del artículo</t>
        </r>
      </text>
    </comment>
    <comment ref="C1300" authorId="2" shapeId="0" xr:uid="{C47D09D9-BC87-4C68-90F7-B7784E04F080}">
      <text>
        <r>
          <rPr>
            <sz val="11"/>
            <color theme="1"/>
            <rFont val="Calibri"/>
            <family val="2"/>
            <scheme val="minor"/>
          </rPr>
          <t>Seleccione un valor de la lista</t>
        </r>
      </text>
    </comment>
    <comment ref="D1300" authorId="2" shapeId="0" xr:uid="{80CE13D9-F7DF-4A77-A97E-F3468EC30E30}">
      <text>
        <r>
          <rPr>
            <sz val="11"/>
            <color theme="1"/>
            <rFont val="Calibri"/>
            <family val="2"/>
            <scheme val="minor"/>
          </rPr>
          <t>Introduzca un número con dos decimales como máximo. Debe ser igual o mayor a la "Cantidad Real Consumida"</t>
        </r>
      </text>
    </comment>
    <comment ref="E1300" authorId="2" shapeId="0" xr:uid="{1BA8AA0D-FAC4-4B3E-81D7-50022F9F8558}">
      <text>
        <r>
          <rPr>
            <sz val="11"/>
            <color theme="1"/>
            <rFont val="Calibri"/>
            <family val="2"/>
            <scheme val="minor"/>
          </rPr>
          <t>Introduzca un número con dos decimales como máximo</t>
        </r>
      </text>
    </comment>
    <comment ref="F1300" authorId="2" shapeId="0" xr:uid="{39B32F20-6CC9-4E8B-85D8-74DE3ABC0DF5}">
      <text>
        <r>
          <rPr>
            <sz val="11"/>
            <color theme="1"/>
            <rFont val="Calibri"/>
            <family val="2"/>
            <scheme val="minor"/>
          </rPr>
          <t>Monto calculado automáticamente por el sistema</t>
        </r>
      </text>
    </comment>
    <comment ref="A1451" authorId="2" shapeId="0" xr:uid="{7FABC9AC-D8A8-49E7-8485-D82EB6F559A0}">
      <text>
        <r>
          <rPr>
            <sz val="11"/>
            <color theme="1"/>
            <rFont val="Calibri"/>
            <family val="2"/>
            <scheme val="minor"/>
          </rPr>
          <t>Introducir un texto con el nombre o referencia de la contratación</t>
        </r>
      </text>
    </comment>
    <comment ref="B1451" authorId="1" shapeId="0" xr:uid="{EA17754E-2D70-40FD-97E7-F5211E75DF1A}">
      <text>
        <r>
          <rPr>
            <sz val="11"/>
            <color theme="1"/>
            <rFont val="Calibri"/>
            <family val="2"/>
            <scheme val="minor"/>
          </rPr>
          <t>Introduzca un texto con la finalidad de la contratación</t>
        </r>
      </text>
    </comment>
    <comment ref="C1451" authorId="2" shapeId="0" xr:uid="{52D43975-5E12-4337-93BD-38038F236E41}">
      <text>
        <r>
          <rPr>
            <sz val="11"/>
            <color theme="1"/>
            <rFont val="Calibri"/>
            <family val="2"/>
            <scheme val="minor"/>
          </rPr>
          <t>Seleccionar un valor del listado</t>
        </r>
      </text>
    </comment>
    <comment ref="D1451" authorId="2" shapeId="0" xr:uid="{DE4AA429-F832-4735-AE25-4B8C6C4BF447}">
      <text>
        <r>
          <rPr>
            <sz val="11"/>
            <color theme="1"/>
            <rFont val="Calibri"/>
            <family val="2"/>
            <scheme val="minor"/>
          </rPr>
          <t>Seleccione el tipo de procedimiento</t>
        </r>
      </text>
    </comment>
    <comment ref="E1451" authorId="2" shapeId="0" xr:uid="{F4FEBD18-CF3C-4B98-8C52-996F189AF602}">
      <text>
        <r>
          <rPr>
            <sz val="11"/>
            <color theme="1"/>
            <rFont val="Calibri"/>
            <family val="2"/>
            <scheme val="minor"/>
          </rPr>
          <t>Seleccione un valor de la lista</t>
        </r>
      </text>
    </comment>
    <comment ref="F1451" authorId="2" shapeId="0" xr:uid="{223F60EC-361B-4C08-84DD-0673275BF655}">
      <text>
        <r>
          <rPr>
            <sz val="11"/>
            <color theme="1"/>
            <rFont val="Calibri"/>
            <family val="2"/>
            <scheme val="minor"/>
          </rPr>
          <t>Introduzca el código SNIP</t>
        </r>
      </text>
    </comment>
    <comment ref="C1452" authorId="2" shapeId="0" xr:uid="{67497879-6A47-4763-A0AA-8ABF487FCC4E}">
      <text>
        <r>
          <rPr>
            <sz val="11"/>
            <color theme="1"/>
            <rFont val="Calibri"/>
            <family val="2"/>
            <scheme val="minor"/>
          </rPr>
          <t>Introduzca la fecha de inicio del proceso, en formato dd-mm-aaaa</t>
        </r>
      </text>
    </comment>
    <comment ref="F1452" authorId="2" shapeId="0" xr:uid="{93861E56-536F-486F-AD6D-57494CF844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xr:uid="{1C62875E-9C8C-4CA8-8E2F-D16DB236815E}">
      <text/>
    </comment>
    <comment ref="C1454" authorId="2" shapeId="0" xr:uid="{099C727F-37B8-495E-A1DA-8074C3A373E6}">
      <text>
        <r>
          <rPr>
            <sz val="11"/>
            <color theme="1"/>
            <rFont val="Calibri"/>
            <family val="2"/>
            <scheme val="minor"/>
          </rPr>
          <t>Introduzca la fecha prevista de adjudicación, en formato dd-mm-aaaa</t>
        </r>
      </text>
    </comment>
    <comment ref="F1454" authorId="2" shapeId="0" xr:uid="{8A6CAC24-A7F6-49CF-97D7-76BD7D8E6528}">
      <text/>
    </comment>
    <comment ref="F1455" authorId="2" shapeId="0" xr:uid="{712E3FC4-8227-4150-A27D-AC6EA6197B12}">
      <text/>
    </comment>
    <comment ref="A1457" authorId="2" shapeId="0" xr:uid="{03C276E6-7D8F-4478-80FF-E67079883A29}">
      <text>
        <r>
          <rPr>
            <sz val="11"/>
            <color theme="1"/>
            <rFont val="Calibri"/>
            <family val="2"/>
            <scheme val="minor"/>
          </rPr>
          <t>Introduzca un codigo UNSPSC</t>
        </r>
      </text>
    </comment>
    <comment ref="B1457" authorId="2" shapeId="0" xr:uid="{E3BB865B-76F6-455F-A43A-0A7B17BB6395}">
      <text>
        <r>
          <rPr>
            <sz val="11"/>
            <color theme="1"/>
            <rFont val="Calibri"/>
            <family val="2"/>
            <scheme val="minor"/>
          </rPr>
          <t>Descripción calculada automáticamente a partir de código del artículo</t>
        </r>
      </text>
    </comment>
    <comment ref="C1457" authorId="2" shapeId="0" xr:uid="{D572BECC-5E6B-428C-BB63-CE0105ACBB6E}">
      <text>
        <r>
          <rPr>
            <sz val="11"/>
            <color theme="1"/>
            <rFont val="Calibri"/>
            <family val="2"/>
            <scheme val="minor"/>
          </rPr>
          <t>Seleccione un valor de la lista</t>
        </r>
      </text>
    </comment>
    <comment ref="D1457" authorId="2" shapeId="0" xr:uid="{BFE27395-410D-45E2-BC47-3A92E3E88AFD}">
      <text>
        <r>
          <rPr>
            <sz val="11"/>
            <color theme="1"/>
            <rFont val="Calibri"/>
            <family val="2"/>
            <scheme val="minor"/>
          </rPr>
          <t>Introduzca un número con dos decimales como máximo. Debe ser igual o mayor a la "Cantidad Real Consumida"</t>
        </r>
      </text>
    </comment>
    <comment ref="E1457" authorId="2" shapeId="0" xr:uid="{82C2520E-E55A-4004-A315-3275F026C1C8}">
      <text>
        <r>
          <rPr>
            <sz val="11"/>
            <color theme="1"/>
            <rFont val="Calibri"/>
            <family val="2"/>
            <scheme val="minor"/>
          </rPr>
          <t>Introduzca un número con dos decimales como máximo</t>
        </r>
      </text>
    </comment>
    <comment ref="F1457" authorId="2" shapeId="0" xr:uid="{B810CB00-86E4-4BB4-BE01-34B49027C339}">
      <text>
        <r>
          <rPr>
            <sz val="11"/>
            <color theme="1"/>
            <rFont val="Calibri"/>
            <family val="2"/>
            <scheme val="minor"/>
          </rPr>
          <t>Monto calculado automáticamente por el sistema</t>
        </r>
      </text>
    </comment>
    <comment ref="A1545" authorId="2" shapeId="0" xr:uid="{F996639F-0450-4973-A969-80FB83449BD6}">
      <text>
        <r>
          <rPr>
            <sz val="11"/>
            <color theme="1"/>
            <rFont val="Calibri"/>
            <family val="2"/>
            <scheme val="minor"/>
          </rPr>
          <t>Introducir un texto con el nombre o referencia de la contratación</t>
        </r>
      </text>
    </comment>
    <comment ref="B1545" authorId="1" shapeId="0" xr:uid="{B0D76F35-80F2-4CE6-AE7E-3FD5286D4AA2}">
      <text>
        <r>
          <rPr>
            <sz val="11"/>
            <color theme="1"/>
            <rFont val="Calibri"/>
            <family val="2"/>
            <scheme val="minor"/>
          </rPr>
          <t>Introduzca un texto con la finalidad de la contratación</t>
        </r>
      </text>
    </comment>
    <comment ref="C1545" authorId="2" shapeId="0" xr:uid="{AB686A19-96C8-4C26-B92A-EE3209EB188B}">
      <text>
        <r>
          <rPr>
            <sz val="11"/>
            <color theme="1"/>
            <rFont val="Calibri"/>
            <family val="2"/>
            <scheme val="minor"/>
          </rPr>
          <t>Seleccionar un valor del listado</t>
        </r>
      </text>
    </comment>
    <comment ref="D1545" authorId="2" shapeId="0" xr:uid="{2B15638C-AF58-4E46-A689-6E9E51495E48}">
      <text>
        <r>
          <rPr>
            <sz val="11"/>
            <color theme="1"/>
            <rFont val="Calibri"/>
            <family val="2"/>
            <scheme val="minor"/>
          </rPr>
          <t>Seleccione el tipo de procedimiento</t>
        </r>
      </text>
    </comment>
    <comment ref="E1545" authorId="2" shapeId="0" xr:uid="{A718EEF0-C508-4344-AD0C-170E489E1ADE}">
      <text>
        <r>
          <rPr>
            <sz val="11"/>
            <color theme="1"/>
            <rFont val="Calibri"/>
            <family val="2"/>
            <scheme val="minor"/>
          </rPr>
          <t>Seleccione un valor de la lista</t>
        </r>
      </text>
    </comment>
    <comment ref="F1545" authorId="2" shapeId="0" xr:uid="{A242B2A3-519F-45B7-8298-A4BCC4B934AF}">
      <text>
        <r>
          <rPr>
            <sz val="11"/>
            <color theme="1"/>
            <rFont val="Calibri"/>
            <family val="2"/>
            <scheme val="minor"/>
          </rPr>
          <t>Introduzca el código SNIP</t>
        </r>
      </text>
    </comment>
    <comment ref="C1546" authorId="2" shapeId="0" xr:uid="{B82BF70C-FA3B-42D0-8FDD-2981964C52C6}">
      <text>
        <r>
          <rPr>
            <sz val="11"/>
            <color theme="1"/>
            <rFont val="Calibri"/>
            <family val="2"/>
            <scheme val="minor"/>
          </rPr>
          <t>Introduzca la fecha de inicio del proceso, en formato dd-mm-aaaa</t>
        </r>
      </text>
    </comment>
    <comment ref="F1546" authorId="2" shapeId="0" xr:uid="{0921C3E1-16BE-4484-A374-348DB21E67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shapeId="0" xr:uid="{AEE97AA5-A481-4780-99D9-9990540E81EF}">
      <text/>
    </comment>
    <comment ref="C1548" authorId="2" shapeId="0" xr:uid="{93CAD92D-34AE-4961-93C8-6FF75FBE8D4A}">
      <text>
        <r>
          <rPr>
            <sz val="11"/>
            <color theme="1"/>
            <rFont val="Calibri"/>
            <family val="2"/>
            <scheme val="minor"/>
          </rPr>
          <t>Introduzca la fecha prevista de adjudicación, en formato dd-mm-aaaa</t>
        </r>
      </text>
    </comment>
    <comment ref="F1548" authorId="2" shapeId="0" xr:uid="{406F982B-AA74-418E-8552-377D9B8EE81D}">
      <text/>
    </comment>
    <comment ref="F1549" authorId="2" shapeId="0" xr:uid="{8102DA5D-E29A-4916-B99E-15033DCDE3E9}">
      <text/>
    </comment>
    <comment ref="A1551" authorId="2" shapeId="0" xr:uid="{86DD5FE9-BE6D-4F64-9138-A2D06B7A41B7}">
      <text>
        <r>
          <rPr>
            <sz val="11"/>
            <color theme="1"/>
            <rFont val="Calibri"/>
            <family val="2"/>
            <scheme val="minor"/>
          </rPr>
          <t>Introduzca un codigo UNSPSC</t>
        </r>
      </text>
    </comment>
    <comment ref="B1551" authorId="2" shapeId="0" xr:uid="{CE84F00F-5FC0-4186-B82A-049BA253D4CF}">
      <text>
        <r>
          <rPr>
            <sz val="11"/>
            <color theme="1"/>
            <rFont val="Calibri"/>
            <family val="2"/>
            <scheme val="minor"/>
          </rPr>
          <t>Descripción calculada automáticamente a partir de código del artículo</t>
        </r>
      </text>
    </comment>
    <comment ref="C1551" authorId="2" shapeId="0" xr:uid="{32AD4E8B-D302-49D3-A4DC-0A9BB1DBC097}">
      <text>
        <r>
          <rPr>
            <sz val="11"/>
            <color theme="1"/>
            <rFont val="Calibri"/>
            <family val="2"/>
            <scheme val="minor"/>
          </rPr>
          <t>Seleccione un valor de la lista</t>
        </r>
      </text>
    </comment>
    <comment ref="D1551" authorId="2" shapeId="0" xr:uid="{B8B27D16-7A9D-4280-995F-67FAAB312375}">
      <text>
        <r>
          <rPr>
            <sz val="11"/>
            <color theme="1"/>
            <rFont val="Calibri"/>
            <family val="2"/>
            <scheme val="minor"/>
          </rPr>
          <t>Introduzca un número con dos decimales como máximo. Debe ser igual o mayor a la "Cantidad Real Consumida"</t>
        </r>
      </text>
    </comment>
    <comment ref="E1551" authorId="2" shapeId="0" xr:uid="{F601B892-2647-4001-A957-EDCE80F21D4C}">
      <text>
        <r>
          <rPr>
            <sz val="11"/>
            <color theme="1"/>
            <rFont val="Calibri"/>
            <family val="2"/>
            <scheme val="minor"/>
          </rPr>
          <t>Introduzca un número con dos decimales como máximo</t>
        </r>
      </text>
    </comment>
    <comment ref="F1551" authorId="2" shapeId="0" xr:uid="{0CB845EB-BE1E-4C62-92FB-8A058BE66D11}">
      <text>
        <r>
          <rPr>
            <sz val="11"/>
            <color theme="1"/>
            <rFont val="Calibri"/>
            <family val="2"/>
            <scheme val="minor"/>
          </rPr>
          <t>Monto calculado automáticamente por el sistema</t>
        </r>
      </text>
    </comment>
    <comment ref="A1619" authorId="2" shapeId="0" xr:uid="{C2ABE2B1-25CB-419C-A723-0C7BF63685B0}">
      <text>
        <r>
          <rPr>
            <sz val="11"/>
            <color theme="1"/>
            <rFont val="Calibri"/>
            <family val="2"/>
            <scheme val="minor"/>
          </rPr>
          <t>Introducir un texto con el nombre o referencia de la contratación</t>
        </r>
      </text>
    </comment>
    <comment ref="B1619" authorId="1" shapeId="0" xr:uid="{2BD5978E-BEBB-4EFA-BCFE-37D7D76C8F8B}">
      <text>
        <r>
          <rPr>
            <sz val="11"/>
            <color theme="1"/>
            <rFont val="Calibri"/>
            <family val="2"/>
            <scheme val="minor"/>
          </rPr>
          <t>Introduzca un texto con la finalidad de la contratación</t>
        </r>
      </text>
    </comment>
    <comment ref="C1619" authorId="2" shapeId="0" xr:uid="{094704C3-E686-4377-80E0-E62CAB7B4C3E}">
      <text>
        <r>
          <rPr>
            <sz val="11"/>
            <color theme="1"/>
            <rFont val="Calibri"/>
            <family val="2"/>
            <scheme val="minor"/>
          </rPr>
          <t>Seleccionar un valor del listado</t>
        </r>
      </text>
    </comment>
    <comment ref="D1619" authorId="2" shapeId="0" xr:uid="{302C9E02-0377-47C1-AF52-9FFDFD4B2C86}">
      <text>
        <r>
          <rPr>
            <sz val="11"/>
            <color theme="1"/>
            <rFont val="Calibri"/>
            <family val="2"/>
            <scheme val="minor"/>
          </rPr>
          <t>Seleccione el tipo de procedimiento</t>
        </r>
      </text>
    </comment>
    <comment ref="E1619" authorId="2" shapeId="0" xr:uid="{4614EA3E-F172-4081-ACCD-0DC965B049C7}">
      <text>
        <r>
          <rPr>
            <sz val="11"/>
            <color theme="1"/>
            <rFont val="Calibri"/>
            <family val="2"/>
            <scheme val="minor"/>
          </rPr>
          <t>Seleccione un valor de la lista</t>
        </r>
      </text>
    </comment>
    <comment ref="F1619" authorId="2" shapeId="0" xr:uid="{CF0151C2-AE2B-4352-B991-A71906FB0D3B}">
      <text>
        <r>
          <rPr>
            <sz val="11"/>
            <color theme="1"/>
            <rFont val="Calibri"/>
            <family val="2"/>
            <scheme val="minor"/>
          </rPr>
          <t>Introduzca el código SNIP</t>
        </r>
      </text>
    </comment>
    <comment ref="C1620" authorId="2" shapeId="0" xr:uid="{A791ADFC-EAF6-42DC-8C02-A65576BBF82E}">
      <text>
        <r>
          <rPr>
            <sz val="11"/>
            <color theme="1"/>
            <rFont val="Calibri"/>
            <family val="2"/>
            <scheme val="minor"/>
          </rPr>
          <t>Introduzca la fecha de inicio del proceso, en formato dd-mm-aaaa</t>
        </r>
      </text>
    </comment>
    <comment ref="F1620" authorId="2" shapeId="0" xr:uid="{D78F4706-0C06-49A8-A056-8EA4BAE945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2" shapeId="0" xr:uid="{EFD991EE-788D-4FCF-9C38-E5868BB18EFC}">
      <text/>
    </comment>
    <comment ref="C1622" authorId="2" shapeId="0" xr:uid="{85984E27-98CC-4A16-A5AB-A1A99E857615}">
      <text>
        <r>
          <rPr>
            <sz val="11"/>
            <color theme="1"/>
            <rFont val="Calibri"/>
            <family val="2"/>
            <scheme val="minor"/>
          </rPr>
          <t>Introduzca la fecha prevista de adjudicación, en formato dd-mm-aaaa</t>
        </r>
      </text>
    </comment>
    <comment ref="F1622" authorId="2" shapeId="0" xr:uid="{DF18F1C6-AB83-45C6-A421-3AF97FCFE02E}">
      <text/>
    </comment>
    <comment ref="F1623" authorId="2" shapeId="0" xr:uid="{F44D009C-2A36-4683-A2D9-D697316CB5DE}">
      <text/>
    </comment>
    <comment ref="A1625" authorId="2" shapeId="0" xr:uid="{440194B4-407F-48D6-8388-BB2C07CBA901}">
      <text>
        <r>
          <rPr>
            <sz val="11"/>
            <color theme="1"/>
            <rFont val="Calibri"/>
            <family val="2"/>
            <scheme val="minor"/>
          </rPr>
          <t>Introduzca un codigo UNSPSC</t>
        </r>
      </text>
    </comment>
    <comment ref="B1625" authorId="2" shapeId="0" xr:uid="{360266CC-1E86-4DD0-9544-565FE09C3C9F}">
      <text>
        <r>
          <rPr>
            <sz val="11"/>
            <color theme="1"/>
            <rFont val="Calibri"/>
            <family val="2"/>
            <scheme val="minor"/>
          </rPr>
          <t>Descripción calculada automáticamente a partir de código del artículo</t>
        </r>
      </text>
    </comment>
    <comment ref="C1625" authorId="2" shapeId="0" xr:uid="{775D1BC9-CEC7-4176-B8F1-B7B1A71AC235}">
      <text>
        <r>
          <rPr>
            <sz val="11"/>
            <color theme="1"/>
            <rFont val="Calibri"/>
            <family val="2"/>
            <scheme val="minor"/>
          </rPr>
          <t>Seleccione un valor de la lista</t>
        </r>
      </text>
    </comment>
    <comment ref="D1625" authorId="2" shapeId="0" xr:uid="{2F7B1689-AF27-464E-887F-F9F41C740EEF}">
      <text>
        <r>
          <rPr>
            <sz val="11"/>
            <color theme="1"/>
            <rFont val="Calibri"/>
            <family val="2"/>
            <scheme val="minor"/>
          </rPr>
          <t>Introduzca un número con dos decimales como máximo. Debe ser igual o mayor a la "Cantidad Real Consumida"</t>
        </r>
      </text>
    </comment>
    <comment ref="E1625" authorId="2" shapeId="0" xr:uid="{909A27B3-8B91-4829-BE33-81D33902167F}">
      <text>
        <r>
          <rPr>
            <sz val="11"/>
            <color theme="1"/>
            <rFont val="Calibri"/>
            <family val="2"/>
            <scheme val="minor"/>
          </rPr>
          <t>Introduzca un número con dos decimales como máximo</t>
        </r>
      </text>
    </comment>
    <comment ref="F1625" authorId="2" shapeId="0" xr:uid="{7CBD4D29-B6C5-4D43-8D27-674E1617F451}">
      <text>
        <r>
          <rPr>
            <sz val="11"/>
            <color theme="1"/>
            <rFont val="Calibri"/>
            <family val="2"/>
            <scheme val="minor"/>
          </rPr>
          <t>Monto calculado automáticamente por el sistema</t>
        </r>
      </text>
    </comment>
    <comment ref="A1687" authorId="1" shapeId="0" xr:uid="{2689A4F0-1261-42AD-B59A-AF4112B293C8}">
      <text>
        <r>
          <rPr>
            <sz val="11"/>
            <color theme="1"/>
            <rFont val="Calibri"/>
            <family val="2"/>
            <scheme val="minor"/>
          </rPr>
          <t>Introducir un texto con el nombre o referencia de la contratación</t>
        </r>
      </text>
    </comment>
    <comment ref="B1687" authorId="1" shapeId="0" xr:uid="{A4DBC692-D394-4C3D-B955-5C0443092D58}">
      <text>
        <r>
          <rPr>
            <sz val="11"/>
            <color theme="1"/>
            <rFont val="Calibri"/>
            <family val="2"/>
            <scheme val="minor"/>
          </rPr>
          <t>Introduzca un texto con la finalidad de la contratación</t>
        </r>
      </text>
    </comment>
    <comment ref="C1687" authorId="2" shapeId="0" xr:uid="{E3C15411-76A5-42DC-9BBA-E0DC0982E0B0}">
      <text>
        <r>
          <rPr>
            <sz val="11"/>
            <color theme="1"/>
            <rFont val="Calibri"/>
            <family val="2"/>
            <scheme val="minor"/>
          </rPr>
          <t>Seleccionar un valor del listado</t>
        </r>
      </text>
    </comment>
    <comment ref="D1687" authorId="2" shapeId="0" xr:uid="{DBBEE186-B50B-4A0C-8D9E-D1C2F622B988}">
      <text>
        <r>
          <rPr>
            <sz val="11"/>
            <color theme="1"/>
            <rFont val="Calibri"/>
            <family val="2"/>
            <scheme val="minor"/>
          </rPr>
          <t>Seleccione el tipo de procedimiento</t>
        </r>
      </text>
    </comment>
    <comment ref="E1687" authorId="2" shapeId="0" xr:uid="{2B2B61B5-2B1D-4C4B-8273-832854E8218F}">
      <text>
        <r>
          <rPr>
            <sz val="11"/>
            <color theme="1"/>
            <rFont val="Calibri"/>
            <family val="2"/>
            <scheme val="minor"/>
          </rPr>
          <t>Seleccione un valor de la lista</t>
        </r>
      </text>
    </comment>
    <comment ref="F1687" authorId="2" shapeId="0" xr:uid="{E93720D0-BD9E-4D9F-AE4D-0203E3875373}">
      <text>
        <r>
          <rPr>
            <sz val="11"/>
            <color theme="1"/>
            <rFont val="Calibri"/>
            <family val="2"/>
            <scheme val="minor"/>
          </rPr>
          <t>Introduzca el código SNIP</t>
        </r>
      </text>
    </comment>
    <comment ref="C1688" authorId="2" shapeId="0" xr:uid="{1239453D-543B-43FA-B1D6-3E737291D4B3}">
      <text>
        <r>
          <rPr>
            <sz val="11"/>
            <color theme="1"/>
            <rFont val="Calibri"/>
            <family val="2"/>
            <scheme val="minor"/>
          </rPr>
          <t>Introduzca la fecha de inicio del proceso, en formato dd-mm-aaaa</t>
        </r>
      </text>
    </comment>
    <comment ref="F1688" authorId="2" shapeId="0" xr:uid="{9492601E-C682-4CE5-9F67-7336248E4A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2" shapeId="0" xr:uid="{B465F0DB-A18F-4BF3-AC30-EBD683E93821}">
      <text/>
    </comment>
    <comment ref="C1690" authorId="2" shapeId="0" xr:uid="{1F80CDCC-CCE3-4FB9-8AF5-8B664BC19F5B}">
      <text>
        <r>
          <rPr>
            <sz val="11"/>
            <color theme="1"/>
            <rFont val="Calibri"/>
            <family val="2"/>
            <scheme val="minor"/>
          </rPr>
          <t>Introduzca la fecha prevista de adjudicación, en formato dd-mm-aaaa</t>
        </r>
      </text>
    </comment>
    <comment ref="F1690" authorId="2" shapeId="0" xr:uid="{53BAB2FE-F7CF-4EF0-A85F-782EF6F1556D}">
      <text/>
    </comment>
    <comment ref="F1691" authorId="2" shapeId="0" xr:uid="{790AB23C-A35A-4432-ACAF-380C6C0859C8}">
      <text/>
    </comment>
    <comment ref="A1693" authorId="2" shapeId="0" xr:uid="{BC87C5A3-446E-434E-94D2-0FE1E887C93F}">
      <text>
        <r>
          <rPr>
            <sz val="11"/>
            <color theme="1"/>
            <rFont val="Calibri"/>
            <family val="2"/>
            <scheme val="minor"/>
          </rPr>
          <t>Introduzca un codigo UNSPSC</t>
        </r>
      </text>
    </comment>
    <comment ref="B1693" authorId="2" shapeId="0" xr:uid="{7CA24117-CE11-4B3A-89E0-A0969E38C915}">
      <text>
        <r>
          <rPr>
            <sz val="11"/>
            <color theme="1"/>
            <rFont val="Calibri"/>
            <family val="2"/>
            <scheme val="minor"/>
          </rPr>
          <t>Descripción calculada automáticamente a partir de código del artículo</t>
        </r>
      </text>
    </comment>
    <comment ref="C1693" authorId="2" shapeId="0" xr:uid="{603B5533-CAC5-4B3B-94CE-F29DDCC8B88C}">
      <text>
        <r>
          <rPr>
            <sz val="11"/>
            <color theme="1"/>
            <rFont val="Calibri"/>
            <family val="2"/>
            <scheme val="minor"/>
          </rPr>
          <t>Seleccione un valor de la lista</t>
        </r>
      </text>
    </comment>
    <comment ref="D1693" authorId="2" shapeId="0" xr:uid="{59EC3119-2636-40D8-9A61-8745A2B82E43}">
      <text>
        <r>
          <rPr>
            <sz val="11"/>
            <color theme="1"/>
            <rFont val="Calibri"/>
            <family val="2"/>
            <scheme val="minor"/>
          </rPr>
          <t>Introduzca un número con dos decimales como máximo. Debe ser igual o mayor a la "Cantidad Real Consumida"</t>
        </r>
      </text>
    </comment>
    <comment ref="E1693" authorId="2" shapeId="0" xr:uid="{F3778555-BD19-45F3-8D44-F91F7BFF529A}">
      <text>
        <r>
          <rPr>
            <sz val="11"/>
            <color theme="1"/>
            <rFont val="Calibri"/>
            <family val="2"/>
            <scheme val="minor"/>
          </rPr>
          <t>Introduzca un número con dos decimales como máximo</t>
        </r>
      </text>
    </comment>
    <comment ref="F1693" authorId="2" shapeId="0" xr:uid="{093A626F-7A57-40C7-A29D-D2426A0EC99E}">
      <text>
        <r>
          <rPr>
            <sz val="11"/>
            <color theme="1"/>
            <rFont val="Calibri"/>
            <family val="2"/>
            <scheme val="minor"/>
          </rPr>
          <t>Monto calculado automáticamente por el sistema</t>
        </r>
      </text>
    </comment>
    <comment ref="A1764" authorId="1" shapeId="0" xr:uid="{373B3CF0-25FE-4316-97F1-EE0796A220FF}">
      <text>
        <r>
          <rPr>
            <sz val="11"/>
            <color theme="1"/>
            <rFont val="Calibri"/>
            <family val="2"/>
            <scheme val="minor"/>
          </rPr>
          <t>Introducir un texto con el nombre o referencia de la contratación</t>
        </r>
      </text>
    </comment>
    <comment ref="B1764" authorId="1" shapeId="0" xr:uid="{24E7AB14-8420-4162-9B92-6A405401FD9C}">
      <text>
        <r>
          <rPr>
            <sz val="11"/>
            <color theme="1"/>
            <rFont val="Calibri"/>
            <family val="2"/>
            <scheme val="minor"/>
          </rPr>
          <t>Introduzca un texto con la finalidad de la contratación</t>
        </r>
      </text>
    </comment>
    <comment ref="C1764" authorId="2" shapeId="0" xr:uid="{93FCB81B-DEA5-410B-8328-38B494AD2AE1}">
      <text>
        <r>
          <rPr>
            <sz val="11"/>
            <color theme="1"/>
            <rFont val="Calibri"/>
            <family val="2"/>
            <scheme val="minor"/>
          </rPr>
          <t>Seleccionar un valor del listado</t>
        </r>
      </text>
    </comment>
    <comment ref="D1764" authorId="2" shapeId="0" xr:uid="{7877C187-F883-4E70-9AAB-1597B9819E64}">
      <text>
        <r>
          <rPr>
            <sz val="11"/>
            <color theme="1"/>
            <rFont val="Calibri"/>
            <family val="2"/>
            <scheme val="minor"/>
          </rPr>
          <t>Seleccione el tipo de procedimiento</t>
        </r>
      </text>
    </comment>
    <comment ref="E1764" authorId="2" shapeId="0" xr:uid="{3154ABE8-0195-4B76-9CD8-E1EE09C730FB}">
      <text>
        <r>
          <rPr>
            <sz val="11"/>
            <color theme="1"/>
            <rFont val="Calibri"/>
            <family val="2"/>
            <scheme val="minor"/>
          </rPr>
          <t>Seleccione un valor de la lista</t>
        </r>
      </text>
    </comment>
    <comment ref="F1764" authorId="2" shapeId="0" xr:uid="{2D71B578-3B1F-4C80-A3D8-46B4EDE4FD56}">
      <text>
        <r>
          <rPr>
            <sz val="11"/>
            <color theme="1"/>
            <rFont val="Calibri"/>
            <family val="2"/>
            <scheme val="minor"/>
          </rPr>
          <t>Introduzca el código SNIP</t>
        </r>
      </text>
    </comment>
    <comment ref="C1765" authorId="2" shapeId="0" xr:uid="{33151E24-618F-4100-9F1D-89413D4A81E5}">
      <text>
        <r>
          <rPr>
            <sz val="11"/>
            <color theme="1"/>
            <rFont val="Calibri"/>
            <family val="2"/>
            <scheme val="minor"/>
          </rPr>
          <t>Introduzca la fecha de inicio del proceso, en formato dd-mm-aaaa</t>
        </r>
      </text>
    </comment>
    <comment ref="F1765" authorId="2" shapeId="0" xr:uid="{FDA407D3-08FA-4F40-8AE1-5DFDF33135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2" shapeId="0" xr:uid="{357E84EF-9177-4252-9372-B0038D22655B}">
      <text/>
    </comment>
    <comment ref="C1767" authorId="2" shapeId="0" xr:uid="{FBC549B9-2826-4446-83BC-B17C9E3FCB58}">
      <text>
        <r>
          <rPr>
            <sz val="11"/>
            <color theme="1"/>
            <rFont val="Calibri"/>
            <family val="2"/>
            <scheme val="minor"/>
          </rPr>
          <t>Introduzca la fecha prevista de adjudicación, en formato dd-mm-aaaa</t>
        </r>
      </text>
    </comment>
    <comment ref="F1767" authorId="2" shapeId="0" xr:uid="{DC409887-E10C-481F-8BFA-3D51B560F82F}">
      <text/>
    </comment>
    <comment ref="F1768" authorId="2" shapeId="0" xr:uid="{67B90397-891B-4DC7-BC03-DE9CF443B4C0}">
      <text/>
    </comment>
    <comment ref="A1770" authorId="2" shapeId="0" xr:uid="{D71E2FBB-DE71-42CC-B756-8C12F3BC9035}">
      <text>
        <r>
          <rPr>
            <sz val="11"/>
            <color theme="1"/>
            <rFont val="Calibri"/>
            <family val="2"/>
            <scheme val="minor"/>
          </rPr>
          <t>Introduzca un codigo UNSPSC</t>
        </r>
      </text>
    </comment>
    <comment ref="B1770" authorId="2" shapeId="0" xr:uid="{270601B7-9D02-433A-962F-D9AB96DDDA45}">
      <text>
        <r>
          <rPr>
            <sz val="11"/>
            <color theme="1"/>
            <rFont val="Calibri"/>
            <family val="2"/>
            <scheme val="minor"/>
          </rPr>
          <t>Descripción calculada automáticamente a partir de código del artículo</t>
        </r>
      </text>
    </comment>
    <comment ref="C1770" authorId="2" shapeId="0" xr:uid="{4C4BFCB6-D637-4FEC-89C4-958B2F415D99}">
      <text>
        <r>
          <rPr>
            <sz val="11"/>
            <color theme="1"/>
            <rFont val="Calibri"/>
            <family val="2"/>
            <scheme val="minor"/>
          </rPr>
          <t>Seleccione un valor de la lista</t>
        </r>
      </text>
    </comment>
    <comment ref="D1770" authorId="2" shapeId="0" xr:uid="{84A6EB04-77FD-40D4-9CD0-D1D245CE589E}">
      <text>
        <r>
          <rPr>
            <sz val="11"/>
            <color theme="1"/>
            <rFont val="Calibri"/>
            <family val="2"/>
            <scheme val="minor"/>
          </rPr>
          <t>Introduzca un número con dos decimales como máximo. Debe ser igual o mayor a la "Cantidad Real Consumida"</t>
        </r>
      </text>
    </comment>
    <comment ref="E1770" authorId="2" shapeId="0" xr:uid="{DAD01830-7848-4EDC-9BFB-E6460E1BFCE3}">
      <text>
        <r>
          <rPr>
            <sz val="11"/>
            <color theme="1"/>
            <rFont val="Calibri"/>
            <family val="2"/>
            <scheme val="minor"/>
          </rPr>
          <t>Introduzca un número con dos decimales como máximo</t>
        </r>
      </text>
    </comment>
    <comment ref="F1770" authorId="2" shapeId="0" xr:uid="{1591AA75-0090-4C91-BAEC-46DFF5320F29}">
      <text>
        <r>
          <rPr>
            <sz val="11"/>
            <color theme="1"/>
            <rFont val="Calibri"/>
            <family val="2"/>
            <scheme val="minor"/>
          </rPr>
          <t>Monto calculado automáticamente por el sistema</t>
        </r>
      </text>
    </comment>
    <comment ref="A1831" authorId="1" shapeId="0" xr:uid="{10FD6198-A8B7-462F-B864-C49ABEE092F2}">
      <text>
        <r>
          <rPr>
            <sz val="11"/>
            <color theme="1"/>
            <rFont val="Calibri"/>
            <family val="2"/>
            <scheme val="minor"/>
          </rPr>
          <t>Introducir un texto con el nombre o referencia de la contratación</t>
        </r>
      </text>
    </comment>
    <comment ref="B1831" authorId="1" shapeId="0" xr:uid="{2CA7BE5C-0997-423E-B2F4-6951F319F0C6}">
      <text>
        <r>
          <rPr>
            <sz val="11"/>
            <color theme="1"/>
            <rFont val="Calibri"/>
            <family val="2"/>
            <scheme val="minor"/>
          </rPr>
          <t>Introduzca un texto con la finalidad de la contratación</t>
        </r>
      </text>
    </comment>
    <comment ref="C1831" authorId="2" shapeId="0" xr:uid="{23F5536B-6B7C-4E5A-9247-FE05B22D03E2}">
      <text>
        <r>
          <rPr>
            <sz val="11"/>
            <color theme="1"/>
            <rFont val="Calibri"/>
            <family val="2"/>
            <scheme val="minor"/>
          </rPr>
          <t>Seleccionar un valor del listado</t>
        </r>
      </text>
    </comment>
    <comment ref="D1831" authorId="2" shapeId="0" xr:uid="{7EC54474-2CAB-4F81-84EA-F73982721EF0}">
      <text>
        <r>
          <rPr>
            <sz val="11"/>
            <color theme="1"/>
            <rFont val="Calibri"/>
            <family val="2"/>
            <scheme val="minor"/>
          </rPr>
          <t>Seleccione el tipo de procedimiento</t>
        </r>
      </text>
    </comment>
    <comment ref="E1831" authorId="2" shapeId="0" xr:uid="{7EBF2AE7-355B-4928-A06E-520C3661011A}">
      <text>
        <r>
          <rPr>
            <sz val="11"/>
            <color theme="1"/>
            <rFont val="Calibri"/>
            <family val="2"/>
            <scheme val="minor"/>
          </rPr>
          <t>Seleccione un valor de la lista</t>
        </r>
      </text>
    </comment>
    <comment ref="F1831" authorId="2" shapeId="0" xr:uid="{2AD2D356-D900-4872-81E8-48A2A9C31780}">
      <text>
        <r>
          <rPr>
            <sz val="11"/>
            <color theme="1"/>
            <rFont val="Calibri"/>
            <family val="2"/>
            <scheme val="minor"/>
          </rPr>
          <t>Introduzca el código SNIP</t>
        </r>
      </text>
    </comment>
    <comment ref="C1832" authorId="2" shapeId="0" xr:uid="{08CD7F1F-37BC-45D2-9800-7F5BF99D22AC}">
      <text>
        <r>
          <rPr>
            <sz val="11"/>
            <color theme="1"/>
            <rFont val="Calibri"/>
            <family val="2"/>
            <scheme val="minor"/>
          </rPr>
          <t>Introduzca la fecha de inicio del proceso, en formato dd-mm-aaaa</t>
        </r>
      </text>
    </comment>
    <comment ref="F1832" authorId="2" shapeId="0" xr:uid="{C003252F-3D07-48CC-8DB8-D0FBAD0214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2" shapeId="0" xr:uid="{2816AD19-C971-41A2-BDF1-DFF671476F13}">
      <text/>
    </comment>
    <comment ref="C1834" authorId="2" shapeId="0" xr:uid="{CE6C7F07-1A65-4679-A684-6ACF7CB01423}">
      <text>
        <r>
          <rPr>
            <sz val="11"/>
            <color theme="1"/>
            <rFont val="Calibri"/>
            <family val="2"/>
            <scheme val="minor"/>
          </rPr>
          <t>Introduzca la fecha prevista de adjudicación, en formato dd-mm-aaaa</t>
        </r>
      </text>
    </comment>
    <comment ref="F1834" authorId="2" shapeId="0" xr:uid="{C9787748-6636-43D8-9B21-4E6BFCA74AA2}">
      <text/>
    </comment>
    <comment ref="F1835" authorId="2" shapeId="0" xr:uid="{47E4A482-EA88-4B5D-927E-F27E18F5C5C2}">
      <text/>
    </comment>
    <comment ref="A1837" authorId="2" shapeId="0" xr:uid="{C46D19B2-8D24-4B6A-8482-8404D86EE41A}">
      <text>
        <r>
          <rPr>
            <sz val="11"/>
            <color theme="1"/>
            <rFont val="Calibri"/>
            <family val="2"/>
            <scheme val="minor"/>
          </rPr>
          <t>Introduzca un codigo UNSPSC</t>
        </r>
      </text>
    </comment>
    <comment ref="B1837" authorId="2" shapeId="0" xr:uid="{351984C9-180B-4604-8B56-77155C60E5C7}">
      <text>
        <r>
          <rPr>
            <sz val="11"/>
            <color theme="1"/>
            <rFont val="Calibri"/>
            <family val="2"/>
            <scheme val="minor"/>
          </rPr>
          <t>Descripción calculada automáticamente a partir de código del artículo</t>
        </r>
      </text>
    </comment>
    <comment ref="C1837" authorId="2" shapeId="0" xr:uid="{78978E71-66A7-480C-AB4F-15FFBCD70F37}">
      <text>
        <r>
          <rPr>
            <sz val="11"/>
            <color theme="1"/>
            <rFont val="Calibri"/>
            <family val="2"/>
            <scheme val="minor"/>
          </rPr>
          <t>Seleccione un valor de la lista</t>
        </r>
      </text>
    </comment>
    <comment ref="D1837" authorId="2" shapeId="0" xr:uid="{69ED0604-2B4C-445C-BBD8-29C67D011D30}">
      <text>
        <r>
          <rPr>
            <sz val="11"/>
            <color theme="1"/>
            <rFont val="Calibri"/>
            <family val="2"/>
            <scheme val="minor"/>
          </rPr>
          <t>Introduzca un número con dos decimales como máximo. Debe ser igual o mayor a la "Cantidad Real Consumida"</t>
        </r>
      </text>
    </comment>
    <comment ref="E1837" authorId="2" shapeId="0" xr:uid="{7F237EAF-04A3-4812-B9FA-0C4ECD310D8A}">
      <text>
        <r>
          <rPr>
            <sz val="11"/>
            <color theme="1"/>
            <rFont val="Calibri"/>
            <family val="2"/>
            <scheme val="minor"/>
          </rPr>
          <t>Introduzca un número con dos decimales como máximo</t>
        </r>
      </text>
    </comment>
    <comment ref="F1837" authorId="2" shapeId="0" xr:uid="{E23BD4F0-DAC3-4201-8FEF-0F0D272E3827}">
      <text>
        <r>
          <rPr>
            <sz val="11"/>
            <color theme="1"/>
            <rFont val="Calibri"/>
            <family val="2"/>
            <scheme val="minor"/>
          </rPr>
          <t>Monto calculado automáticamente por el sistema</t>
        </r>
      </text>
    </comment>
    <comment ref="A1892" authorId="1" shapeId="0" xr:uid="{4371C036-49B0-4958-BBEA-0E401C44163B}">
      <text>
        <r>
          <rPr>
            <sz val="11"/>
            <color theme="1"/>
            <rFont val="Calibri"/>
            <family val="2"/>
            <scheme val="minor"/>
          </rPr>
          <t>Introducir un texto con el nombre o referencia de la contratación</t>
        </r>
      </text>
    </comment>
    <comment ref="B1892" authorId="1" shapeId="0" xr:uid="{250A883D-5AA8-4387-BB56-EEAA59CD65A0}">
      <text>
        <r>
          <rPr>
            <sz val="11"/>
            <color theme="1"/>
            <rFont val="Calibri"/>
            <family val="2"/>
            <scheme val="minor"/>
          </rPr>
          <t>Introduzca un texto con la finalidad de la contratación</t>
        </r>
      </text>
    </comment>
    <comment ref="C1892" authorId="2" shapeId="0" xr:uid="{31141F2D-7551-4323-AB0B-116957164337}">
      <text>
        <r>
          <rPr>
            <sz val="11"/>
            <color theme="1"/>
            <rFont val="Calibri"/>
            <family val="2"/>
            <scheme val="minor"/>
          </rPr>
          <t>Seleccionar un valor del listado</t>
        </r>
      </text>
    </comment>
    <comment ref="D1892" authorId="2" shapeId="0" xr:uid="{587B423A-3DA2-403B-AE1D-862D57800E75}">
      <text>
        <r>
          <rPr>
            <sz val="11"/>
            <color theme="1"/>
            <rFont val="Calibri"/>
            <family val="2"/>
            <scheme val="minor"/>
          </rPr>
          <t>Seleccione el tipo de procedimiento</t>
        </r>
      </text>
    </comment>
    <comment ref="E1892" authorId="2" shapeId="0" xr:uid="{B233F19B-075E-4DBF-88B4-A7876F938907}">
      <text>
        <r>
          <rPr>
            <sz val="11"/>
            <color theme="1"/>
            <rFont val="Calibri"/>
            <family val="2"/>
            <scheme val="minor"/>
          </rPr>
          <t>Seleccione un valor de la lista</t>
        </r>
      </text>
    </comment>
    <comment ref="F1892" authorId="2" shapeId="0" xr:uid="{353EADEE-9D8D-451D-9DAE-00449576430D}">
      <text>
        <r>
          <rPr>
            <sz val="11"/>
            <color theme="1"/>
            <rFont val="Calibri"/>
            <family val="2"/>
            <scheme val="minor"/>
          </rPr>
          <t>Introduzca el código SNIP</t>
        </r>
      </text>
    </comment>
    <comment ref="C1893" authorId="2" shapeId="0" xr:uid="{57F580DA-9875-4FE1-A003-2993BF05D689}">
      <text>
        <r>
          <rPr>
            <sz val="11"/>
            <color theme="1"/>
            <rFont val="Calibri"/>
            <family val="2"/>
            <scheme val="minor"/>
          </rPr>
          <t>Introduzca la fecha de inicio del proceso, en formato dd-mm-aaaa</t>
        </r>
      </text>
    </comment>
    <comment ref="F1893" authorId="2" shapeId="0" xr:uid="{676E2CBC-D2E0-408E-B350-1B175B48E3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4" authorId="2" shapeId="0" xr:uid="{376CC954-2166-4AC0-8DD2-96AC57D418AB}">
      <text/>
    </comment>
    <comment ref="C1895" authorId="2" shapeId="0" xr:uid="{A4C5FA98-2417-456F-B75D-8395BCACC21C}">
      <text>
        <r>
          <rPr>
            <sz val="11"/>
            <color theme="1"/>
            <rFont val="Calibri"/>
            <family val="2"/>
            <scheme val="minor"/>
          </rPr>
          <t>Introduzca la fecha prevista de adjudicación, en formato dd-mm-aaaa</t>
        </r>
      </text>
    </comment>
    <comment ref="F1895" authorId="2" shapeId="0" xr:uid="{97E34974-5F4C-4D67-9473-7241364CC80F}">
      <text/>
    </comment>
    <comment ref="F1896" authorId="2" shapeId="0" xr:uid="{602AFE56-C367-4205-9438-692CEA670E6A}">
      <text/>
    </comment>
    <comment ref="A1898" authorId="2" shapeId="0" xr:uid="{FC150D11-AF80-4692-A852-852EE0C011C6}">
      <text>
        <r>
          <rPr>
            <sz val="11"/>
            <color theme="1"/>
            <rFont val="Calibri"/>
            <family val="2"/>
            <scheme val="minor"/>
          </rPr>
          <t>Introduzca un codigo UNSPSC</t>
        </r>
      </text>
    </comment>
    <comment ref="B1898" authorId="2" shapeId="0" xr:uid="{37F83882-E26C-493E-8182-60E7E097C2C1}">
      <text>
        <r>
          <rPr>
            <sz val="11"/>
            <color theme="1"/>
            <rFont val="Calibri"/>
            <family val="2"/>
            <scheme val="minor"/>
          </rPr>
          <t>Descripción calculada automáticamente a partir de código del artículo</t>
        </r>
      </text>
    </comment>
    <comment ref="C1898" authorId="2" shapeId="0" xr:uid="{D0802EB2-1046-491B-9774-CA9F1075FF3C}">
      <text>
        <r>
          <rPr>
            <sz val="11"/>
            <color theme="1"/>
            <rFont val="Calibri"/>
            <family val="2"/>
            <scheme val="minor"/>
          </rPr>
          <t>Seleccione un valor de la lista</t>
        </r>
      </text>
    </comment>
    <comment ref="D1898" authorId="2" shapeId="0" xr:uid="{F44C5A8D-866E-4A3D-A0F5-7D8430288885}">
      <text>
        <r>
          <rPr>
            <sz val="11"/>
            <color theme="1"/>
            <rFont val="Calibri"/>
            <family val="2"/>
            <scheme val="minor"/>
          </rPr>
          <t>Introduzca un número con dos decimales como máximo. Debe ser igual o mayor a la "Cantidad Real Consumida"</t>
        </r>
      </text>
    </comment>
    <comment ref="E1898" authorId="2" shapeId="0" xr:uid="{7698DA22-81D3-4FC2-8E16-437F33BDFDDD}">
      <text>
        <r>
          <rPr>
            <sz val="11"/>
            <color theme="1"/>
            <rFont val="Calibri"/>
            <family val="2"/>
            <scheme val="minor"/>
          </rPr>
          <t>Introduzca un número con dos decimales como máximo</t>
        </r>
      </text>
    </comment>
    <comment ref="F1898" authorId="2" shapeId="0" xr:uid="{5BE86DE5-EB49-41BB-9BCF-B17126D4ACB1}">
      <text>
        <r>
          <rPr>
            <sz val="11"/>
            <color theme="1"/>
            <rFont val="Calibri"/>
            <family val="2"/>
            <scheme val="minor"/>
          </rPr>
          <t>Monto calculado automáticamente por el sistema</t>
        </r>
      </text>
    </comment>
    <comment ref="A1953" authorId="1" shapeId="0" xr:uid="{AC1102AC-F78D-41D6-A42B-B5320E8FE3DE}">
      <text>
        <r>
          <rPr>
            <sz val="11"/>
            <color theme="1"/>
            <rFont val="Calibri"/>
            <family val="2"/>
            <scheme val="minor"/>
          </rPr>
          <t>Introducir un texto con el nombre o referencia de la contratación</t>
        </r>
      </text>
    </comment>
    <comment ref="B1953" authorId="1" shapeId="0" xr:uid="{6EFA4887-7E13-46F9-89BB-DB1F55944B0F}">
      <text>
        <r>
          <rPr>
            <sz val="11"/>
            <color theme="1"/>
            <rFont val="Calibri"/>
            <family val="2"/>
            <scheme val="minor"/>
          </rPr>
          <t>Introduzca un texto con la finalidad de la contratación</t>
        </r>
      </text>
    </comment>
    <comment ref="C1953" authorId="2" shapeId="0" xr:uid="{0C8E3478-4B69-435B-AD20-795510A14169}">
      <text>
        <r>
          <rPr>
            <sz val="11"/>
            <color theme="1"/>
            <rFont val="Calibri"/>
            <family val="2"/>
            <scheme val="minor"/>
          </rPr>
          <t>Seleccionar un valor del listado</t>
        </r>
      </text>
    </comment>
    <comment ref="D1953" authorId="2" shapeId="0" xr:uid="{83F8A205-821C-4AA6-A983-28A6D49FA25A}">
      <text>
        <r>
          <rPr>
            <sz val="11"/>
            <color theme="1"/>
            <rFont val="Calibri"/>
            <family val="2"/>
            <scheme val="minor"/>
          </rPr>
          <t>Seleccione el tipo de procedimiento</t>
        </r>
      </text>
    </comment>
    <comment ref="E1953" authorId="2" shapeId="0" xr:uid="{52D7CC41-D73A-4ADE-A795-B191F77772D5}">
      <text>
        <r>
          <rPr>
            <sz val="11"/>
            <color theme="1"/>
            <rFont val="Calibri"/>
            <family val="2"/>
            <scheme val="minor"/>
          </rPr>
          <t>Seleccione un valor de la lista</t>
        </r>
      </text>
    </comment>
    <comment ref="F1953" authorId="2" shapeId="0" xr:uid="{4053999F-6244-4A29-98F7-1E1A11E96E28}">
      <text>
        <r>
          <rPr>
            <sz val="11"/>
            <color theme="1"/>
            <rFont val="Calibri"/>
            <family val="2"/>
            <scheme val="minor"/>
          </rPr>
          <t>Introduzca el código SNIP</t>
        </r>
      </text>
    </comment>
    <comment ref="C1954" authorId="2" shapeId="0" xr:uid="{54568A30-4F5B-4C97-B947-ECDDF03F6CFC}">
      <text>
        <r>
          <rPr>
            <sz val="11"/>
            <color theme="1"/>
            <rFont val="Calibri"/>
            <family val="2"/>
            <scheme val="minor"/>
          </rPr>
          <t>Introduzca la fecha de inicio del proceso, en formato dd-mm-aaaa</t>
        </r>
      </text>
    </comment>
    <comment ref="F1954" authorId="2" shapeId="0" xr:uid="{DBAF85E5-8844-43B6-8560-3F4C3B776A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2" shapeId="0" xr:uid="{4C446D38-6543-48AE-89A2-E5743103566F}">
      <text/>
    </comment>
    <comment ref="C1956" authorId="2" shapeId="0" xr:uid="{EA8F45EA-DB05-470A-B7C1-A9588B0CCF54}">
      <text>
        <r>
          <rPr>
            <sz val="11"/>
            <color theme="1"/>
            <rFont val="Calibri"/>
            <family val="2"/>
            <scheme val="minor"/>
          </rPr>
          <t>Introduzca la fecha prevista de adjudicación, en formato dd-mm-aaaa</t>
        </r>
      </text>
    </comment>
    <comment ref="F1956" authorId="2" shapeId="0" xr:uid="{BAD5E380-1892-48B7-99D8-EC4B8BDDAD3E}">
      <text/>
    </comment>
    <comment ref="F1957" authorId="2" shapeId="0" xr:uid="{077D1441-5F23-41C1-BFEA-177A5BD2FA2A}">
      <text/>
    </comment>
    <comment ref="A1959" authorId="2" shapeId="0" xr:uid="{F09943DF-12B4-4F53-B0C4-D66D97350D9F}">
      <text>
        <r>
          <rPr>
            <sz val="11"/>
            <color theme="1"/>
            <rFont val="Calibri"/>
            <family val="2"/>
            <scheme val="minor"/>
          </rPr>
          <t>Introduzca un codigo UNSPSC</t>
        </r>
      </text>
    </comment>
    <comment ref="B1959" authorId="2" shapeId="0" xr:uid="{DEA1E151-633D-437B-B131-311A51D322FC}">
      <text>
        <r>
          <rPr>
            <sz val="11"/>
            <color theme="1"/>
            <rFont val="Calibri"/>
            <family val="2"/>
            <scheme val="minor"/>
          </rPr>
          <t>Descripción calculada automáticamente a partir de código del artículo</t>
        </r>
      </text>
    </comment>
    <comment ref="C1959" authorId="2" shapeId="0" xr:uid="{8922CF6F-4795-48F2-A5A2-2555F88058F1}">
      <text>
        <r>
          <rPr>
            <sz val="11"/>
            <color theme="1"/>
            <rFont val="Calibri"/>
            <family val="2"/>
            <scheme val="minor"/>
          </rPr>
          <t>Seleccione un valor de la lista</t>
        </r>
      </text>
    </comment>
    <comment ref="D1959" authorId="2" shapeId="0" xr:uid="{06C8F6E5-AC49-4641-927F-86D436D2CFB3}">
      <text>
        <r>
          <rPr>
            <sz val="11"/>
            <color theme="1"/>
            <rFont val="Calibri"/>
            <family val="2"/>
            <scheme val="minor"/>
          </rPr>
          <t>Introduzca un número con dos decimales como máximo. Debe ser igual o mayor a la "Cantidad Real Consumida"</t>
        </r>
      </text>
    </comment>
    <comment ref="E1959" authorId="2" shapeId="0" xr:uid="{56D3E4FD-906D-432C-8E94-6F897FC46ABE}">
      <text>
        <r>
          <rPr>
            <sz val="11"/>
            <color theme="1"/>
            <rFont val="Calibri"/>
            <family val="2"/>
            <scheme val="minor"/>
          </rPr>
          <t>Introduzca un número con dos decimales como máximo</t>
        </r>
      </text>
    </comment>
    <comment ref="F1959" authorId="2" shapeId="0" xr:uid="{7CA86355-8752-450B-AB3E-D157E8D58B39}">
      <text>
        <r>
          <rPr>
            <sz val="11"/>
            <color theme="1"/>
            <rFont val="Calibri"/>
            <family val="2"/>
            <scheme val="minor"/>
          </rPr>
          <t>Monto calculado automáticamente por el sistema</t>
        </r>
      </text>
    </comment>
    <comment ref="A1980" authorId="1" shapeId="0" xr:uid="{D70AF7A1-CF85-46D6-9D6B-9BB4EB30A93A}">
      <text>
        <r>
          <rPr>
            <sz val="11"/>
            <color theme="1"/>
            <rFont val="Calibri"/>
            <family val="2"/>
            <scheme val="minor"/>
          </rPr>
          <t>Introducir un texto con el nombre o referencia de la contratación</t>
        </r>
      </text>
    </comment>
    <comment ref="B1980" authorId="1" shapeId="0" xr:uid="{C5B1AF44-B6EF-4297-A07D-2DA1E059B683}">
      <text>
        <r>
          <rPr>
            <sz val="11"/>
            <color theme="1"/>
            <rFont val="Calibri"/>
            <family val="2"/>
            <scheme val="minor"/>
          </rPr>
          <t>Introduzca un texto con la finalidad de la contratación</t>
        </r>
      </text>
    </comment>
    <comment ref="C1980" authorId="2" shapeId="0" xr:uid="{0E47EA8E-B8D6-49B0-8C21-78F20BBB21D3}">
      <text>
        <r>
          <rPr>
            <sz val="11"/>
            <color theme="1"/>
            <rFont val="Calibri"/>
            <family val="2"/>
            <scheme val="minor"/>
          </rPr>
          <t>Seleccionar un valor del listado</t>
        </r>
      </text>
    </comment>
    <comment ref="D1980" authorId="2" shapeId="0" xr:uid="{D2170E82-6FE8-4A35-8756-EA496B9FFD97}">
      <text>
        <r>
          <rPr>
            <sz val="11"/>
            <color theme="1"/>
            <rFont val="Calibri"/>
            <family val="2"/>
            <scheme val="minor"/>
          </rPr>
          <t>Seleccione el tipo de procedimiento</t>
        </r>
      </text>
    </comment>
    <comment ref="E1980" authorId="2" shapeId="0" xr:uid="{51D2A6DD-E653-44C8-8066-48ABB17FDBF1}">
      <text>
        <r>
          <rPr>
            <sz val="11"/>
            <color theme="1"/>
            <rFont val="Calibri"/>
            <family val="2"/>
            <scheme val="minor"/>
          </rPr>
          <t>Seleccione un valor de la lista</t>
        </r>
      </text>
    </comment>
    <comment ref="F1980" authorId="2" shapeId="0" xr:uid="{4DF1C754-32A2-49B0-B49B-E03E1E193C8D}">
      <text>
        <r>
          <rPr>
            <sz val="11"/>
            <color theme="1"/>
            <rFont val="Calibri"/>
            <family val="2"/>
            <scheme val="minor"/>
          </rPr>
          <t>Introduzca el código SNIP</t>
        </r>
      </text>
    </comment>
    <comment ref="C1981" authorId="2" shapeId="0" xr:uid="{887137CA-FFED-483F-92CA-100921B60235}">
      <text>
        <r>
          <rPr>
            <sz val="11"/>
            <color theme="1"/>
            <rFont val="Calibri"/>
            <family val="2"/>
            <scheme val="minor"/>
          </rPr>
          <t>Introduzca la fecha de inicio del proceso, en formato dd-mm-aaaa</t>
        </r>
      </text>
    </comment>
    <comment ref="F1981" authorId="2" shapeId="0" xr:uid="{9FEE5F87-E40F-4FFA-A7F3-C18715253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2" shapeId="0" xr:uid="{8CA02777-7512-4593-9597-2AD94FDDF439}">
      <text/>
    </comment>
    <comment ref="C1983" authorId="2" shapeId="0" xr:uid="{ABF9E112-F115-4919-AB49-9E1E2BE274B2}">
      <text>
        <r>
          <rPr>
            <sz val="11"/>
            <color theme="1"/>
            <rFont val="Calibri"/>
            <family val="2"/>
            <scheme val="minor"/>
          </rPr>
          <t>Introduzca la fecha prevista de adjudicación, en formato dd-mm-aaaa</t>
        </r>
      </text>
    </comment>
    <comment ref="F1983" authorId="2" shapeId="0" xr:uid="{806C7D14-C01D-4FDA-ACE7-E5A8E7D5801B}">
      <text/>
    </comment>
    <comment ref="F1984" authorId="2" shapeId="0" xr:uid="{FBC927F8-4B1B-432E-9DB3-B79323678914}">
      <text/>
    </comment>
    <comment ref="A1986" authorId="2" shapeId="0" xr:uid="{6F64DE0D-D071-45AB-8C79-8F0823F7A90C}">
      <text>
        <r>
          <rPr>
            <sz val="11"/>
            <color theme="1"/>
            <rFont val="Calibri"/>
            <family val="2"/>
            <scheme val="minor"/>
          </rPr>
          <t>Introduzca un codigo UNSPSC</t>
        </r>
      </text>
    </comment>
    <comment ref="B1986" authorId="2" shapeId="0" xr:uid="{89187281-C67A-4066-B0C3-3239DC09AB99}">
      <text>
        <r>
          <rPr>
            <sz val="11"/>
            <color theme="1"/>
            <rFont val="Calibri"/>
            <family val="2"/>
            <scheme val="minor"/>
          </rPr>
          <t>Descripción calculada automáticamente a partir de código del artículo</t>
        </r>
      </text>
    </comment>
    <comment ref="C1986" authorId="2" shapeId="0" xr:uid="{8FAC5ED4-186D-4C88-9F65-11CB744E3C19}">
      <text>
        <r>
          <rPr>
            <sz val="11"/>
            <color theme="1"/>
            <rFont val="Calibri"/>
            <family val="2"/>
            <scheme val="minor"/>
          </rPr>
          <t>Seleccione un valor de la lista</t>
        </r>
      </text>
    </comment>
    <comment ref="D1986" authorId="2" shapeId="0" xr:uid="{C9E21D2F-7959-476C-8378-E12C2F5FB4F6}">
      <text>
        <r>
          <rPr>
            <sz val="11"/>
            <color theme="1"/>
            <rFont val="Calibri"/>
            <family val="2"/>
            <scheme val="minor"/>
          </rPr>
          <t>Introduzca un número con dos decimales como máximo. Debe ser igual o mayor a la "Cantidad Real Consumida"</t>
        </r>
      </text>
    </comment>
    <comment ref="E1986" authorId="2" shapeId="0" xr:uid="{04020D78-F410-40B7-B1BF-26C9E9D4FBB3}">
      <text>
        <r>
          <rPr>
            <sz val="11"/>
            <color theme="1"/>
            <rFont val="Calibri"/>
            <family val="2"/>
            <scheme val="minor"/>
          </rPr>
          <t>Introduzca un número con dos decimales como máximo</t>
        </r>
      </text>
    </comment>
    <comment ref="F1986" authorId="2" shapeId="0" xr:uid="{E1721497-5CA6-4524-8ABA-39FE8B76F757}">
      <text>
        <r>
          <rPr>
            <sz val="11"/>
            <color theme="1"/>
            <rFont val="Calibri"/>
            <family val="2"/>
            <scheme val="minor"/>
          </rPr>
          <t>Monto calculado automáticamente por el sistema</t>
        </r>
      </text>
    </comment>
    <comment ref="A2001" authorId="1" shapeId="0" xr:uid="{61BA22A7-C35C-4BCB-95CA-755A443F90F6}">
      <text>
        <r>
          <rPr>
            <sz val="11"/>
            <color theme="1"/>
            <rFont val="Calibri"/>
            <family val="2"/>
            <scheme val="minor"/>
          </rPr>
          <t>Introducir un texto con el nombre o referencia de la contratación</t>
        </r>
      </text>
    </comment>
    <comment ref="B2001" authorId="1" shapeId="0" xr:uid="{D062D4A1-F478-4E4E-B62D-3B105E64CABE}">
      <text>
        <r>
          <rPr>
            <sz val="11"/>
            <color theme="1"/>
            <rFont val="Calibri"/>
            <family val="2"/>
            <scheme val="minor"/>
          </rPr>
          <t>Introduzca un texto con la finalidad de la contratación</t>
        </r>
      </text>
    </comment>
    <comment ref="C2001" authorId="2" shapeId="0" xr:uid="{FA96F6B3-DA17-4174-A40C-A049A6A74B70}">
      <text>
        <r>
          <rPr>
            <sz val="11"/>
            <color theme="1"/>
            <rFont val="Calibri"/>
            <family val="2"/>
            <scheme val="minor"/>
          </rPr>
          <t>Seleccionar un valor del listado</t>
        </r>
      </text>
    </comment>
    <comment ref="D2001" authorId="2" shapeId="0" xr:uid="{89943D31-E390-411E-9C7E-CC0DDEC37490}">
      <text>
        <r>
          <rPr>
            <sz val="11"/>
            <color theme="1"/>
            <rFont val="Calibri"/>
            <family val="2"/>
            <scheme val="minor"/>
          </rPr>
          <t>Seleccione el tipo de procedimiento</t>
        </r>
      </text>
    </comment>
    <comment ref="E2001" authorId="2" shapeId="0" xr:uid="{830FB028-1466-4044-8AEA-E947632F91B6}">
      <text>
        <r>
          <rPr>
            <sz val="11"/>
            <color theme="1"/>
            <rFont val="Calibri"/>
            <family val="2"/>
            <scheme val="minor"/>
          </rPr>
          <t>Seleccione un valor de la lista</t>
        </r>
      </text>
    </comment>
    <comment ref="F2001" authorId="2" shapeId="0" xr:uid="{EA2E9A51-BEBD-4B2E-AC34-A3BABE2A80CE}">
      <text>
        <r>
          <rPr>
            <sz val="11"/>
            <color theme="1"/>
            <rFont val="Calibri"/>
            <family val="2"/>
            <scheme val="minor"/>
          </rPr>
          <t>Introduzca el código SNIP</t>
        </r>
      </text>
    </comment>
    <comment ref="C2002" authorId="2" shapeId="0" xr:uid="{93463DEA-6D14-4906-A5F3-AC634E8F91D0}">
      <text>
        <r>
          <rPr>
            <sz val="11"/>
            <color theme="1"/>
            <rFont val="Calibri"/>
            <family val="2"/>
            <scheme val="minor"/>
          </rPr>
          <t>Introduzca la fecha de inicio del proceso, en formato dd-mm-aaaa</t>
        </r>
      </text>
    </comment>
    <comment ref="F2002" authorId="2" shapeId="0" xr:uid="{D53BB290-BCEF-4848-9B58-41862D321E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2" shapeId="0" xr:uid="{108EBAC6-D776-4375-A4F4-0F7BD615874E}">
      <text/>
    </comment>
    <comment ref="C2004" authorId="2" shapeId="0" xr:uid="{C23E13F6-29A4-4767-9B5C-56F3064CD37D}">
      <text>
        <r>
          <rPr>
            <sz val="11"/>
            <color theme="1"/>
            <rFont val="Calibri"/>
            <family val="2"/>
            <scheme val="minor"/>
          </rPr>
          <t>Introduzca la fecha prevista de adjudicación, en formato dd-mm-aaaa</t>
        </r>
      </text>
    </comment>
    <comment ref="F2004" authorId="2" shapeId="0" xr:uid="{ED3F20B6-30D3-4A70-8F4C-7A8C3E1EEE02}">
      <text/>
    </comment>
    <comment ref="F2005" authorId="2" shapeId="0" xr:uid="{5B5622EC-A280-4F26-BE68-79E18E9D3FE1}">
      <text/>
    </comment>
    <comment ref="A2007" authorId="2" shapeId="0" xr:uid="{37B5F488-68AF-4E03-8E37-3BC737BB1800}">
      <text>
        <r>
          <rPr>
            <sz val="11"/>
            <color theme="1"/>
            <rFont val="Calibri"/>
            <family val="2"/>
            <scheme val="minor"/>
          </rPr>
          <t>Introduzca un codigo UNSPSC</t>
        </r>
      </text>
    </comment>
    <comment ref="B2007" authorId="2" shapeId="0" xr:uid="{66A92C63-6DB7-47C6-A783-A322ADE93CF1}">
      <text>
        <r>
          <rPr>
            <sz val="11"/>
            <color theme="1"/>
            <rFont val="Calibri"/>
            <family val="2"/>
            <scheme val="minor"/>
          </rPr>
          <t>Descripción calculada automáticamente a partir de código del artículo</t>
        </r>
      </text>
    </comment>
    <comment ref="C2007" authorId="2" shapeId="0" xr:uid="{5067B861-9D82-4F6D-A706-8A1BB7319F00}">
      <text>
        <r>
          <rPr>
            <sz val="11"/>
            <color theme="1"/>
            <rFont val="Calibri"/>
            <family val="2"/>
            <scheme val="minor"/>
          </rPr>
          <t>Seleccione un valor de la lista</t>
        </r>
      </text>
    </comment>
    <comment ref="D2007" authorId="2" shapeId="0" xr:uid="{1B6F8562-7A99-421A-9B5B-1EAEDB89CC35}">
      <text>
        <r>
          <rPr>
            <sz val="11"/>
            <color theme="1"/>
            <rFont val="Calibri"/>
            <family val="2"/>
            <scheme val="minor"/>
          </rPr>
          <t>Introduzca un número con dos decimales como máximo. Debe ser igual o mayor a la "Cantidad Real Consumida"</t>
        </r>
      </text>
    </comment>
    <comment ref="E2007" authorId="2" shapeId="0" xr:uid="{EC7D6E01-547C-4B42-B7DD-E7DF21B71A1D}">
      <text>
        <r>
          <rPr>
            <sz val="11"/>
            <color theme="1"/>
            <rFont val="Calibri"/>
            <family val="2"/>
            <scheme val="minor"/>
          </rPr>
          <t>Introduzca un número con dos decimales como máximo</t>
        </r>
      </text>
    </comment>
    <comment ref="F2007" authorId="2" shapeId="0" xr:uid="{1ACEF8C1-1D7D-477D-9EDF-F1BE30AB2CD7}">
      <text>
        <r>
          <rPr>
            <sz val="11"/>
            <color theme="1"/>
            <rFont val="Calibri"/>
            <family val="2"/>
            <scheme val="minor"/>
          </rPr>
          <t>Monto calculado automáticamente por el sistema</t>
        </r>
      </text>
    </comment>
    <comment ref="A2021" authorId="1" shapeId="0" xr:uid="{6C026CB6-83EF-4C35-B6FA-6086257228C0}">
      <text>
        <r>
          <rPr>
            <sz val="11"/>
            <color theme="1"/>
            <rFont val="Calibri"/>
            <family val="2"/>
            <scheme val="minor"/>
          </rPr>
          <t>Introducir un texto con el nombre o referencia de la contratación</t>
        </r>
      </text>
    </comment>
    <comment ref="B2021" authorId="1" shapeId="0" xr:uid="{27AEEE67-E1C9-4752-99E0-3D72BCE20015}">
      <text>
        <r>
          <rPr>
            <sz val="11"/>
            <color theme="1"/>
            <rFont val="Calibri"/>
            <family val="2"/>
            <scheme val="minor"/>
          </rPr>
          <t>Introduzca un texto con la finalidad de la contratación</t>
        </r>
      </text>
    </comment>
    <comment ref="C2021" authorId="1" shapeId="0" xr:uid="{1B7954AC-1FF8-43E2-B1F2-A21BA3C20B3C}">
      <text>
        <r>
          <rPr>
            <sz val="11"/>
            <color theme="1"/>
            <rFont val="Calibri"/>
            <family val="2"/>
            <scheme val="minor"/>
          </rPr>
          <t>Seleccionar un valor del listado</t>
        </r>
      </text>
    </comment>
    <comment ref="D2021" authorId="2" shapeId="0" xr:uid="{AF524FB6-F9B7-457C-8150-E41BA9B00ECE}">
      <text>
        <r>
          <rPr>
            <sz val="11"/>
            <color theme="1"/>
            <rFont val="Calibri"/>
            <family val="2"/>
            <scheme val="minor"/>
          </rPr>
          <t>Seleccione el tipo de procedimiento</t>
        </r>
      </text>
    </comment>
    <comment ref="E2021" authorId="2" shapeId="0" xr:uid="{EFCDED3E-2913-4DB7-9EC5-85F1F48F3465}">
      <text>
        <r>
          <rPr>
            <sz val="11"/>
            <color theme="1"/>
            <rFont val="Calibri"/>
            <family val="2"/>
            <scheme val="minor"/>
          </rPr>
          <t>Seleccione un valor de la lista</t>
        </r>
      </text>
    </comment>
    <comment ref="F2021" authorId="2" shapeId="0" xr:uid="{41A89CA2-8086-4CFF-8140-A56FEA59E2CE}">
      <text>
        <r>
          <rPr>
            <sz val="11"/>
            <color theme="1"/>
            <rFont val="Calibri"/>
            <family val="2"/>
            <scheme val="minor"/>
          </rPr>
          <t>Introduzca el código SNIP</t>
        </r>
      </text>
    </comment>
    <comment ref="C2022" authorId="2" shapeId="0" xr:uid="{48D212A7-962E-4F44-9638-FFF6E8BB50A4}">
      <text>
        <r>
          <rPr>
            <sz val="11"/>
            <color theme="1"/>
            <rFont val="Calibri"/>
            <family val="2"/>
            <scheme val="minor"/>
          </rPr>
          <t>Introduzca la fecha de inicio del proceso, en formato dd-mm-aaaa</t>
        </r>
      </text>
    </comment>
    <comment ref="F2022" authorId="2" shapeId="0" xr:uid="{36EFA09B-6A22-4931-90A8-6323A64D66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2" shapeId="0" xr:uid="{EECEDDA8-84D1-4A76-AF4F-AA246C208BEC}">
      <text/>
    </comment>
    <comment ref="C2024" authorId="2" shapeId="0" xr:uid="{277A7498-A2C1-47C9-BB64-A6F592E1829E}">
      <text>
        <r>
          <rPr>
            <sz val="11"/>
            <color theme="1"/>
            <rFont val="Calibri"/>
            <family val="2"/>
            <scheme val="minor"/>
          </rPr>
          <t>Introduzca la fecha prevista de adjudicación, en formato dd-mm-aaaa</t>
        </r>
      </text>
    </comment>
    <comment ref="F2024" authorId="2" shapeId="0" xr:uid="{E471B6F0-4251-4433-B9EC-1BF4E5C71148}">
      <text/>
    </comment>
    <comment ref="F2025" authorId="2" shapeId="0" xr:uid="{9485AD4B-78B8-4AF1-9F3E-DCBE7D5E0112}">
      <text/>
    </comment>
    <comment ref="A2027" authorId="2" shapeId="0" xr:uid="{DA713BD5-8A7C-4050-AC40-ECAFCBDBC603}">
      <text>
        <r>
          <rPr>
            <sz val="11"/>
            <color theme="1"/>
            <rFont val="Calibri"/>
            <family val="2"/>
            <scheme val="minor"/>
          </rPr>
          <t>Introduzca un codigo UNSPSC</t>
        </r>
      </text>
    </comment>
    <comment ref="B2027" authorId="2" shapeId="0" xr:uid="{A274BA64-8495-43A6-93EB-D72DA253DF46}">
      <text>
        <r>
          <rPr>
            <sz val="11"/>
            <color theme="1"/>
            <rFont val="Calibri"/>
            <family val="2"/>
            <scheme val="minor"/>
          </rPr>
          <t>Descripción calculada automáticamente a partir de código del artículo</t>
        </r>
      </text>
    </comment>
    <comment ref="C2027" authorId="2" shapeId="0" xr:uid="{9CE213A8-0596-4628-9057-DE3DC2CCA374}">
      <text>
        <r>
          <rPr>
            <sz val="11"/>
            <color theme="1"/>
            <rFont val="Calibri"/>
            <family val="2"/>
            <scheme val="minor"/>
          </rPr>
          <t>Seleccione un valor de la lista</t>
        </r>
      </text>
    </comment>
    <comment ref="D2027" authorId="2" shapeId="0" xr:uid="{6436FDE7-0ABD-4E60-B941-634E1185D978}">
      <text>
        <r>
          <rPr>
            <sz val="11"/>
            <color theme="1"/>
            <rFont val="Calibri"/>
            <family val="2"/>
            <scheme val="minor"/>
          </rPr>
          <t>Introduzca un número con dos decimales como máximo. Debe ser igual o mayor a la "Cantidad Real Consumida"</t>
        </r>
      </text>
    </comment>
    <comment ref="E2027" authorId="2" shapeId="0" xr:uid="{700FF3C0-69E5-4DE5-9429-0FD0A3BD885E}">
      <text>
        <r>
          <rPr>
            <sz val="11"/>
            <color theme="1"/>
            <rFont val="Calibri"/>
            <family val="2"/>
            <scheme val="minor"/>
          </rPr>
          <t>Introduzca un número con dos decimales como máximo</t>
        </r>
      </text>
    </comment>
    <comment ref="F2027" authorId="2" shapeId="0" xr:uid="{F0779C1A-4EC4-47DF-A5BA-EEC685368874}">
      <text>
        <r>
          <rPr>
            <sz val="11"/>
            <color theme="1"/>
            <rFont val="Calibri"/>
            <family val="2"/>
            <scheme val="minor"/>
          </rPr>
          <t>Monto calculado automáticamente por el sistema</t>
        </r>
      </text>
    </comment>
    <comment ref="A2035" authorId="1" shapeId="0" xr:uid="{8A3B8348-506A-41B5-B3E6-10F903A20D51}">
      <text>
        <r>
          <rPr>
            <sz val="11"/>
            <color theme="1"/>
            <rFont val="Calibri"/>
            <family val="2"/>
            <scheme val="minor"/>
          </rPr>
          <t>Introducir un texto con el nombre o referencia de la contratación</t>
        </r>
      </text>
    </comment>
    <comment ref="B2035" authorId="1" shapeId="0" xr:uid="{95CD2A17-634D-4E3D-8966-BC6CC52746BD}">
      <text>
        <r>
          <rPr>
            <sz val="11"/>
            <color theme="1"/>
            <rFont val="Calibri"/>
            <family val="2"/>
            <scheme val="minor"/>
          </rPr>
          <t>Introduzca un texto con la finalidad de la contratación</t>
        </r>
      </text>
    </comment>
    <comment ref="C2035" authorId="1" shapeId="0" xr:uid="{9A33950C-71AD-4CCC-8ED1-51ED0CA73D41}">
      <text>
        <r>
          <rPr>
            <sz val="11"/>
            <color theme="1"/>
            <rFont val="Calibri"/>
            <family val="2"/>
            <scheme val="minor"/>
          </rPr>
          <t>Seleccionar un valor del listado</t>
        </r>
      </text>
    </comment>
    <comment ref="D2035" authorId="2" shapeId="0" xr:uid="{11001803-18E6-4D78-857C-10AB431B492C}">
      <text>
        <r>
          <rPr>
            <sz val="11"/>
            <color theme="1"/>
            <rFont val="Calibri"/>
            <family val="2"/>
            <scheme val="minor"/>
          </rPr>
          <t>Seleccione el tipo de procedimiento</t>
        </r>
      </text>
    </comment>
    <comment ref="E2035" authorId="2" shapeId="0" xr:uid="{28C2FD20-0D1E-46A8-AD6C-9355A2C6AC08}">
      <text>
        <r>
          <rPr>
            <sz val="11"/>
            <color theme="1"/>
            <rFont val="Calibri"/>
            <family val="2"/>
            <scheme val="minor"/>
          </rPr>
          <t>Seleccione un valor de la lista</t>
        </r>
      </text>
    </comment>
    <comment ref="F2035" authorId="2" shapeId="0" xr:uid="{C743FD81-206F-4187-B6CA-2E79B3765E26}">
      <text>
        <r>
          <rPr>
            <sz val="11"/>
            <color theme="1"/>
            <rFont val="Calibri"/>
            <family val="2"/>
            <scheme val="minor"/>
          </rPr>
          <t>Introduzca el código SNIP</t>
        </r>
      </text>
    </comment>
    <comment ref="C2036" authorId="2" shapeId="0" xr:uid="{D7566C31-02A3-4D30-B1FF-5F8112C65784}">
      <text>
        <r>
          <rPr>
            <sz val="11"/>
            <color theme="1"/>
            <rFont val="Calibri"/>
            <family val="2"/>
            <scheme val="minor"/>
          </rPr>
          <t>Introduzca la fecha de inicio del proceso, en formato dd-mm-aaaa</t>
        </r>
      </text>
    </comment>
    <comment ref="F2036" authorId="2" shapeId="0" xr:uid="{25352B2B-588D-466D-8042-EFF625A978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2" shapeId="0" xr:uid="{24C20AC6-AD89-4133-B45E-FCBB6F75B269}">
      <text/>
    </comment>
    <comment ref="C2038" authorId="2" shapeId="0" xr:uid="{61ECE9D3-2186-44A6-A13C-9F6FB5E2D766}">
      <text>
        <r>
          <rPr>
            <sz val="11"/>
            <color theme="1"/>
            <rFont val="Calibri"/>
            <family val="2"/>
            <scheme val="minor"/>
          </rPr>
          <t>Introduzca la fecha prevista de adjudicación, en formato dd-mm-aaaa</t>
        </r>
      </text>
    </comment>
    <comment ref="F2038" authorId="2" shapeId="0" xr:uid="{8A6B9A17-F566-4940-8216-FB6EF87FF7CB}">
      <text/>
    </comment>
    <comment ref="F2039" authorId="2" shapeId="0" xr:uid="{EDF002A8-9872-4AB1-9D6B-BC9D08DC19A5}">
      <text/>
    </comment>
    <comment ref="A2041" authorId="2" shapeId="0" xr:uid="{7ED981AF-8665-4390-AADF-E6980755534A}">
      <text>
        <r>
          <rPr>
            <sz val="11"/>
            <color theme="1"/>
            <rFont val="Calibri"/>
            <family val="2"/>
            <scheme val="minor"/>
          </rPr>
          <t>Introduzca un codigo UNSPSC</t>
        </r>
      </text>
    </comment>
    <comment ref="B2041" authorId="2" shapeId="0" xr:uid="{4F57CEBF-7449-467D-89E8-F80C5D8D73B0}">
      <text>
        <r>
          <rPr>
            <sz val="11"/>
            <color theme="1"/>
            <rFont val="Calibri"/>
            <family val="2"/>
            <scheme val="minor"/>
          </rPr>
          <t>Descripción calculada automáticamente a partir de código del artículo</t>
        </r>
      </text>
    </comment>
    <comment ref="C2041" authorId="2" shapeId="0" xr:uid="{9142D5BD-0245-494E-AE1C-4F50C2EEE3F3}">
      <text>
        <r>
          <rPr>
            <sz val="11"/>
            <color theme="1"/>
            <rFont val="Calibri"/>
            <family val="2"/>
            <scheme val="minor"/>
          </rPr>
          <t>Seleccione un valor de la lista</t>
        </r>
      </text>
    </comment>
    <comment ref="D2041" authorId="2" shapeId="0" xr:uid="{FDD6837D-1529-45EF-85ED-7A64890CA3BA}">
      <text>
        <r>
          <rPr>
            <sz val="11"/>
            <color theme="1"/>
            <rFont val="Calibri"/>
            <family val="2"/>
            <scheme val="minor"/>
          </rPr>
          <t>Introduzca un número con dos decimales como máximo. Debe ser igual o mayor a la "Cantidad Real Consumida"</t>
        </r>
      </text>
    </comment>
    <comment ref="E2041" authorId="2" shapeId="0" xr:uid="{55E7F59C-DE2F-41BE-988A-CDD5599920C2}">
      <text>
        <r>
          <rPr>
            <sz val="11"/>
            <color theme="1"/>
            <rFont val="Calibri"/>
            <family val="2"/>
            <scheme val="minor"/>
          </rPr>
          <t>Introduzca un número con dos decimales como máximo</t>
        </r>
      </text>
    </comment>
    <comment ref="F2041" authorId="2" shapeId="0" xr:uid="{34D4D08C-74B7-4254-B893-50B82AB5E1B0}">
      <text>
        <r>
          <rPr>
            <sz val="11"/>
            <color theme="1"/>
            <rFont val="Calibri"/>
            <family val="2"/>
            <scheme val="minor"/>
          </rPr>
          <t>Monto calculado automáticamente por el sistema</t>
        </r>
      </text>
    </comment>
    <comment ref="A2050" authorId="1" shapeId="0" xr:uid="{DE05508A-8A5F-46FC-9C39-85CD397040C1}">
      <text>
        <r>
          <rPr>
            <sz val="11"/>
            <color theme="1"/>
            <rFont val="Calibri"/>
            <family val="2"/>
            <scheme val="minor"/>
          </rPr>
          <t>Introducir un texto con el nombre o referencia de la contratación</t>
        </r>
      </text>
    </comment>
    <comment ref="B2050" authorId="1" shapeId="0" xr:uid="{0DD25837-885A-4B2E-BB04-C8230FC93573}">
      <text>
        <r>
          <rPr>
            <sz val="11"/>
            <color theme="1"/>
            <rFont val="Calibri"/>
            <family val="2"/>
            <scheme val="minor"/>
          </rPr>
          <t>Introduzca un texto con la finalidad de la contratación</t>
        </r>
      </text>
    </comment>
    <comment ref="C2050" authorId="1" shapeId="0" xr:uid="{6ADC6E5A-F98D-4923-AA88-E85E3EA016B1}">
      <text>
        <r>
          <rPr>
            <sz val="11"/>
            <color theme="1"/>
            <rFont val="Calibri"/>
            <family val="2"/>
            <scheme val="minor"/>
          </rPr>
          <t>Seleccionar un valor del listado</t>
        </r>
      </text>
    </comment>
    <comment ref="D2050" authorId="2" shapeId="0" xr:uid="{76D7551C-EB5E-4E49-A50E-D37A1972F3FA}">
      <text>
        <r>
          <rPr>
            <sz val="11"/>
            <color theme="1"/>
            <rFont val="Calibri"/>
            <family val="2"/>
            <scheme val="minor"/>
          </rPr>
          <t>Seleccione el tipo de procedimiento</t>
        </r>
      </text>
    </comment>
    <comment ref="E2050" authorId="2" shapeId="0" xr:uid="{35D54254-6624-468D-B59A-3F9F12228B65}">
      <text>
        <r>
          <rPr>
            <sz val="11"/>
            <color theme="1"/>
            <rFont val="Calibri"/>
            <family val="2"/>
            <scheme val="minor"/>
          </rPr>
          <t>Seleccione un valor de la lista</t>
        </r>
      </text>
    </comment>
    <comment ref="F2050" authorId="2" shapeId="0" xr:uid="{370F6ABF-BD0A-402B-8859-639468249345}">
      <text>
        <r>
          <rPr>
            <sz val="11"/>
            <color theme="1"/>
            <rFont val="Calibri"/>
            <family val="2"/>
            <scheme val="minor"/>
          </rPr>
          <t>Introduzca el código SNIP</t>
        </r>
      </text>
    </comment>
    <comment ref="C2051" authorId="2" shapeId="0" xr:uid="{7833E70C-A858-4E83-AA90-C9BD209CC095}">
      <text>
        <r>
          <rPr>
            <sz val="11"/>
            <color theme="1"/>
            <rFont val="Calibri"/>
            <family val="2"/>
            <scheme val="minor"/>
          </rPr>
          <t>Introduzca la fecha de inicio del proceso, en formato dd-mm-aaaa</t>
        </r>
      </text>
    </comment>
    <comment ref="F2051" authorId="2" shapeId="0" xr:uid="{A76CC676-8DDF-4000-A6C3-A56A47AC7B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2" shapeId="0" xr:uid="{81D444E9-EF92-494B-B99C-E4CF6BA99197}">
      <text/>
    </comment>
    <comment ref="C2053" authorId="2" shapeId="0" xr:uid="{14D2CDE4-6ED6-4EE6-A9AB-29D47F3AEA52}">
      <text>
        <r>
          <rPr>
            <sz val="11"/>
            <color theme="1"/>
            <rFont val="Calibri"/>
            <family val="2"/>
            <scheme val="minor"/>
          </rPr>
          <t>Introduzca la fecha prevista de adjudicación, en formato dd-mm-aaaa</t>
        </r>
      </text>
    </comment>
    <comment ref="F2053" authorId="2" shapeId="0" xr:uid="{C2F487C3-5A5E-40A2-B3CB-08EE2E16C0C2}">
      <text/>
    </comment>
    <comment ref="F2054" authorId="2" shapeId="0" xr:uid="{8D342349-A08B-483F-83F1-1197D2F29437}">
      <text/>
    </comment>
    <comment ref="A2056" authorId="2" shapeId="0" xr:uid="{EF2D9C56-0BF9-44DC-AC40-1CB0310D6D24}">
      <text>
        <r>
          <rPr>
            <sz val="11"/>
            <color theme="1"/>
            <rFont val="Calibri"/>
            <family val="2"/>
            <scheme val="minor"/>
          </rPr>
          <t>Introduzca un codigo UNSPSC</t>
        </r>
      </text>
    </comment>
    <comment ref="B2056" authorId="2" shapeId="0" xr:uid="{3FEBE82A-55D5-41C7-8DB3-7581358F3EA2}">
      <text>
        <r>
          <rPr>
            <sz val="11"/>
            <color theme="1"/>
            <rFont val="Calibri"/>
            <family val="2"/>
            <scheme val="minor"/>
          </rPr>
          <t>Descripción calculada automáticamente a partir de código del artículo</t>
        </r>
      </text>
    </comment>
    <comment ref="C2056" authorId="2" shapeId="0" xr:uid="{888DB4BE-F5B9-409F-943A-D5C7F41AAD87}">
      <text>
        <r>
          <rPr>
            <sz val="11"/>
            <color theme="1"/>
            <rFont val="Calibri"/>
            <family val="2"/>
            <scheme val="minor"/>
          </rPr>
          <t>Seleccione un valor de la lista</t>
        </r>
      </text>
    </comment>
    <comment ref="D2056" authorId="2" shapeId="0" xr:uid="{95D406D3-962D-4DF5-A4AD-25536C40E9C4}">
      <text>
        <r>
          <rPr>
            <sz val="11"/>
            <color theme="1"/>
            <rFont val="Calibri"/>
            <family val="2"/>
            <scheme val="minor"/>
          </rPr>
          <t>Introduzca un número con dos decimales como máximo. Debe ser igual o mayor a la "Cantidad Real Consumida"</t>
        </r>
      </text>
    </comment>
    <comment ref="E2056" authorId="2" shapeId="0" xr:uid="{B60B3781-F0F2-4AF3-8830-86F7CF2133FB}">
      <text>
        <r>
          <rPr>
            <sz val="11"/>
            <color theme="1"/>
            <rFont val="Calibri"/>
            <family val="2"/>
            <scheme val="minor"/>
          </rPr>
          <t>Introduzca un número con dos decimales como máximo</t>
        </r>
      </text>
    </comment>
    <comment ref="F2056" authorId="2" shapeId="0" xr:uid="{69070A72-E894-4E4A-B040-C9C502E06A80}">
      <text>
        <r>
          <rPr>
            <sz val="11"/>
            <color theme="1"/>
            <rFont val="Calibri"/>
            <family val="2"/>
            <scheme val="minor"/>
          </rPr>
          <t>Monto calculado automáticamente por el sistema</t>
        </r>
      </text>
    </comment>
    <comment ref="A2063" authorId="1" shapeId="0" xr:uid="{B3F38015-E776-45F6-99E1-EDE59D26B40A}">
      <text>
        <r>
          <rPr>
            <sz val="11"/>
            <color theme="1"/>
            <rFont val="Calibri"/>
            <family val="2"/>
            <scheme val="minor"/>
          </rPr>
          <t>Introducir un texto con el nombre o referencia de la contratación</t>
        </r>
      </text>
    </comment>
    <comment ref="B2063" authorId="1" shapeId="0" xr:uid="{0BADE28F-4175-4B96-BC28-2BA7EFBDA231}">
      <text>
        <r>
          <rPr>
            <sz val="11"/>
            <color theme="1"/>
            <rFont val="Calibri"/>
            <family val="2"/>
            <scheme val="minor"/>
          </rPr>
          <t>Introduzca un texto con la finalidad de la contratación</t>
        </r>
      </text>
    </comment>
    <comment ref="C2063" authorId="1" shapeId="0" xr:uid="{7F5E7402-9899-430F-9FA2-EEB293C52808}">
      <text>
        <r>
          <rPr>
            <sz val="11"/>
            <color theme="1"/>
            <rFont val="Calibri"/>
            <family val="2"/>
            <scheme val="minor"/>
          </rPr>
          <t>Seleccionar un valor del listado</t>
        </r>
      </text>
    </comment>
    <comment ref="D2063" authorId="2" shapeId="0" xr:uid="{1B161C19-B0C2-4085-837C-5E08276A8313}">
      <text>
        <r>
          <rPr>
            <sz val="11"/>
            <color theme="1"/>
            <rFont val="Calibri"/>
            <family val="2"/>
            <scheme val="minor"/>
          </rPr>
          <t>Seleccione el tipo de procedimiento</t>
        </r>
      </text>
    </comment>
    <comment ref="E2063" authorId="2" shapeId="0" xr:uid="{CCA150B8-5782-4D1B-B5FB-135A3241A630}">
      <text>
        <r>
          <rPr>
            <sz val="11"/>
            <color theme="1"/>
            <rFont val="Calibri"/>
            <family val="2"/>
            <scheme val="minor"/>
          </rPr>
          <t>Seleccione un valor de la lista</t>
        </r>
      </text>
    </comment>
    <comment ref="F2063" authorId="2" shapeId="0" xr:uid="{B0B5C9E7-7092-4BEC-B009-5BC6A1466C98}">
      <text>
        <r>
          <rPr>
            <sz val="11"/>
            <color theme="1"/>
            <rFont val="Calibri"/>
            <family val="2"/>
            <scheme val="minor"/>
          </rPr>
          <t>Introduzca el código SNIP</t>
        </r>
      </text>
    </comment>
    <comment ref="C2064" authorId="2" shapeId="0" xr:uid="{9ECE9D1D-9C0E-413D-A56F-EED44D5D071C}">
      <text>
        <r>
          <rPr>
            <sz val="11"/>
            <color theme="1"/>
            <rFont val="Calibri"/>
            <family val="2"/>
            <scheme val="minor"/>
          </rPr>
          <t>Introduzca la fecha de inicio del proceso, en formato dd-mm-aaaa</t>
        </r>
      </text>
    </comment>
    <comment ref="F2064" authorId="2" shapeId="0" xr:uid="{4272229E-385E-44FA-ACA7-09514B8824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2" shapeId="0" xr:uid="{B31612E2-9FA1-4B79-AE12-4B035BE2086F}">
      <text/>
    </comment>
    <comment ref="C2066" authorId="2" shapeId="0" xr:uid="{CEFD4612-4F38-4191-858A-49C1C778EB42}">
      <text>
        <r>
          <rPr>
            <sz val="11"/>
            <color theme="1"/>
            <rFont val="Calibri"/>
            <family val="2"/>
            <scheme val="minor"/>
          </rPr>
          <t>Introduzca la fecha prevista de adjudicación, en formato dd-mm-aaaa</t>
        </r>
      </text>
    </comment>
    <comment ref="F2066" authorId="2" shapeId="0" xr:uid="{A49C6F3F-3F8E-4371-84C1-2877A1ABAA2A}">
      <text/>
    </comment>
    <comment ref="F2067" authorId="2" shapeId="0" xr:uid="{38DD1A40-35BA-4F30-8342-560D2AD6CA81}">
      <text/>
    </comment>
    <comment ref="A2069" authorId="2" shapeId="0" xr:uid="{B9F60946-DA8F-48E2-B3FA-8FAF25982966}">
      <text>
        <r>
          <rPr>
            <sz val="11"/>
            <color theme="1"/>
            <rFont val="Calibri"/>
            <family val="2"/>
            <scheme val="minor"/>
          </rPr>
          <t>Introduzca un codigo UNSPSC</t>
        </r>
      </text>
    </comment>
    <comment ref="B2069" authorId="2" shapeId="0" xr:uid="{6844DFA8-8180-42F0-9896-E29C14D6E509}">
      <text>
        <r>
          <rPr>
            <sz val="11"/>
            <color theme="1"/>
            <rFont val="Calibri"/>
            <family val="2"/>
            <scheme val="minor"/>
          </rPr>
          <t>Descripción calculada automáticamente a partir de código del artículo</t>
        </r>
      </text>
    </comment>
    <comment ref="C2069" authorId="2" shapeId="0" xr:uid="{32503B40-515F-453B-8E22-E8BC8E6A2C4B}">
      <text>
        <r>
          <rPr>
            <sz val="11"/>
            <color theme="1"/>
            <rFont val="Calibri"/>
            <family val="2"/>
            <scheme val="minor"/>
          </rPr>
          <t>Seleccione un valor de la lista</t>
        </r>
      </text>
    </comment>
    <comment ref="D2069" authorId="2" shapeId="0" xr:uid="{780049AA-6299-4A71-94F0-6E7AF28E9354}">
      <text>
        <r>
          <rPr>
            <sz val="11"/>
            <color theme="1"/>
            <rFont val="Calibri"/>
            <family val="2"/>
            <scheme val="minor"/>
          </rPr>
          <t>Introduzca un número con dos decimales como máximo. Debe ser igual o mayor a la "Cantidad Real Consumida"</t>
        </r>
      </text>
    </comment>
    <comment ref="E2069" authorId="2" shapeId="0" xr:uid="{E207033D-0786-4234-9741-80BDE839F911}">
      <text>
        <r>
          <rPr>
            <sz val="11"/>
            <color theme="1"/>
            <rFont val="Calibri"/>
            <family val="2"/>
            <scheme val="minor"/>
          </rPr>
          <t>Introduzca un número con dos decimales como máximo</t>
        </r>
      </text>
    </comment>
    <comment ref="F2069" authorId="2" shapeId="0" xr:uid="{114A6121-205F-4FEE-BB08-BDF031DB86BF}">
      <text>
        <r>
          <rPr>
            <sz val="11"/>
            <color theme="1"/>
            <rFont val="Calibri"/>
            <family val="2"/>
            <scheme val="minor"/>
          </rPr>
          <t>Monto calculado automáticamente por el sistema</t>
        </r>
      </text>
    </comment>
    <comment ref="A2076" authorId="2" shapeId="0" xr:uid="{F073358B-7643-4ED5-B220-71F142CD9F22}">
      <text>
        <r>
          <rPr>
            <sz val="11"/>
            <color theme="1"/>
            <rFont val="Calibri"/>
            <family val="2"/>
            <scheme val="minor"/>
          </rPr>
          <t>Introducir un texto con el nombre o referencia de la contratación</t>
        </r>
      </text>
    </comment>
    <comment ref="B2076" authorId="1" shapeId="0" xr:uid="{193E0D7A-8E17-4BBC-AF3D-82345513AB9D}">
      <text>
        <r>
          <rPr>
            <sz val="11"/>
            <color theme="1"/>
            <rFont val="Calibri"/>
            <family val="2"/>
            <scheme val="minor"/>
          </rPr>
          <t>Introduzca un texto con la finalidad de la contratación</t>
        </r>
      </text>
    </comment>
    <comment ref="C2076" authorId="1" shapeId="0" xr:uid="{90CCA8CB-2465-4EC4-9584-0DA3D87397F0}">
      <text>
        <r>
          <rPr>
            <sz val="11"/>
            <color theme="1"/>
            <rFont val="Calibri"/>
            <family val="2"/>
            <scheme val="minor"/>
          </rPr>
          <t>Seleccionar un valor del listado</t>
        </r>
      </text>
    </comment>
    <comment ref="D2076" authorId="2" shapeId="0" xr:uid="{45D52069-5FAC-4E64-8083-702E0E57B18E}">
      <text>
        <r>
          <rPr>
            <sz val="11"/>
            <color theme="1"/>
            <rFont val="Calibri"/>
            <family val="2"/>
            <scheme val="minor"/>
          </rPr>
          <t>Seleccione el tipo de procedimiento</t>
        </r>
      </text>
    </comment>
    <comment ref="E2076" authorId="2" shapeId="0" xr:uid="{8F262EAB-DEBA-4803-8A12-1BE619AC0257}">
      <text>
        <r>
          <rPr>
            <sz val="11"/>
            <color theme="1"/>
            <rFont val="Calibri"/>
            <family val="2"/>
            <scheme val="minor"/>
          </rPr>
          <t>Seleccione un valor de la lista</t>
        </r>
      </text>
    </comment>
    <comment ref="F2076" authorId="2" shapeId="0" xr:uid="{DFE722C3-973C-4688-9420-AA5601120E3D}">
      <text>
        <r>
          <rPr>
            <sz val="11"/>
            <color theme="1"/>
            <rFont val="Calibri"/>
            <family val="2"/>
            <scheme val="minor"/>
          </rPr>
          <t>Introduzca el código SNIP</t>
        </r>
      </text>
    </comment>
    <comment ref="C2077" authorId="2" shapeId="0" xr:uid="{535904E2-DD00-4E41-9BE3-DC91279C6C77}">
      <text>
        <r>
          <rPr>
            <sz val="11"/>
            <color theme="1"/>
            <rFont val="Calibri"/>
            <family val="2"/>
            <scheme val="minor"/>
          </rPr>
          <t>Introduzca la fecha de inicio del proceso, en formato dd-mm-aaaa</t>
        </r>
      </text>
    </comment>
    <comment ref="F2077" authorId="2" shapeId="0" xr:uid="{3F413360-DCD7-4529-928D-56972B91EC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2" shapeId="0" xr:uid="{ED2A8BB3-4424-4BBF-BB46-0F2FB202289C}">
      <text/>
    </comment>
    <comment ref="C2079" authorId="2" shapeId="0" xr:uid="{59D615B8-E4C4-45BB-8809-B09732904D88}">
      <text>
        <r>
          <rPr>
            <sz val="11"/>
            <color theme="1"/>
            <rFont val="Calibri"/>
            <family val="2"/>
            <scheme val="minor"/>
          </rPr>
          <t>Introduzca la fecha prevista de adjudicación, en formato dd-mm-aaaa</t>
        </r>
      </text>
    </comment>
    <comment ref="F2079" authorId="2" shapeId="0" xr:uid="{DD20B330-F415-476F-A9B3-0A5D58D75333}">
      <text/>
    </comment>
    <comment ref="F2080" authorId="2" shapeId="0" xr:uid="{FB5F9087-1664-44F6-A17F-D01267FD0C4B}">
      <text/>
    </comment>
    <comment ref="A2082" authorId="2" shapeId="0" xr:uid="{F9DC11E8-6BEC-4526-B896-5512EFD94B5B}">
      <text>
        <r>
          <rPr>
            <sz val="11"/>
            <color theme="1"/>
            <rFont val="Calibri"/>
            <family val="2"/>
            <scheme val="minor"/>
          </rPr>
          <t>Introduzca un codigo UNSPSC</t>
        </r>
      </text>
    </comment>
    <comment ref="B2082" authorId="2" shapeId="0" xr:uid="{2111A3D9-37B9-4609-928C-BD0BB7930B79}">
      <text>
        <r>
          <rPr>
            <sz val="11"/>
            <color theme="1"/>
            <rFont val="Calibri"/>
            <family val="2"/>
            <scheme val="minor"/>
          </rPr>
          <t>Descripción calculada automáticamente a partir de código del artículo</t>
        </r>
      </text>
    </comment>
    <comment ref="C2082" authorId="2" shapeId="0" xr:uid="{13D1BB7C-CD12-4EEA-85CA-888EFF07E23F}">
      <text>
        <r>
          <rPr>
            <sz val="11"/>
            <color theme="1"/>
            <rFont val="Calibri"/>
            <family val="2"/>
            <scheme val="minor"/>
          </rPr>
          <t>Seleccione un valor de la lista</t>
        </r>
      </text>
    </comment>
    <comment ref="D2082" authorId="2" shapeId="0" xr:uid="{8A93D140-AB02-4CBE-BBA3-83FCE480028E}">
      <text>
        <r>
          <rPr>
            <sz val="11"/>
            <color theme="1"/>
            <rFont val="Calibri"/>
            <family val="2"/>
            <scheme val="minor"/>
          </rPr>
          <t>Introduzca un número con dos decimales como máximo. Debe ser igual o mayor a la "Cantidad Real Consumida"</t>
        </r>
      </text>
    </comment>
    <comment ref="E2082" authorId="2" shapeId="0" xr:uid="{95C5CC44-01B5-4A90-B586-83AEC2B9E097}">
      <text>
        <r>
          <rPr>
            <sz val="11"/>
            <color theme="1"/>
            <rFont val="Calibri"/>
            <family val="2"/>
            <scheme val="minor"/>
          </rPr>
          <t>Introduzca un número con dos decimales como máximo</t>
        </r>
      </text>
    </comment>
    <comment ref="F2082" authorId="2" shapeId="0" xr:uid="{90A55AE8-18EA-4D4F-8B7D-A22A19B6F9A2}">
      <text>
        <r>
          <rPr>
            <sz val="11"/>
            <color theme="1"/>
            <rFont val="Calibri"/>
            <family val="2"/>
            <scheme val="minor"/>
          </rPr>
          <t>Monto calculado automáticamente por el sistema</t>
        </r>
      </text>
    </comment>
    <comment ref="A2087" authorId="2" shapeId="0" xr:uid="{45DA3006-E5BE-4A0B-B49A-C71B59258A58}">
      <text>
        <r>
          <rPr>
            <sz val="11"/>
            <color theme="1"/>
            <rFont val="Calibri"/>
            <family val="2"/>
            <scheme val="minor"/>
          </rPr>
          <t>Introducir un texto con el nombre o referencia de la contratación</t>
        </r>
      </text>
    </comment>
    <comment ref="B2087" authorId="1" shapeId="0" xr:uid="{D7752699-B2BF-4580-809C-85835D6F17F1}">
      <text>
        <r>
          <rPr>
            <sz val="11"/>
            <color theme="1"/>
            <rFont val="Calibri"/>
            <family val="2"/>
            <scheme val="minor"/>
          </rPr>
          <t>Introduzca un texto con la finalidad de la contratación</t>
        </r>
      </text>
    </comment>
    <comment ref="C2087" authorId="1" shapeId="0" xr:uid="{86254087-B8B5-4AC5-9EF2-8D1DF43A54D7}">
      <text>
        <r>
          <rPr>
            <sz val="11"/>
            <color theme="1"/>
            <rFont val="Calibri"/>
            <family val="2"/>
            <scheme val="minor"/>
          </rPr>
          <t>Seleccionar un valor del listado</t>
        </r>
      </text>
    </comment>
    <comment ref="D2087" authorId="2" shapeId="0" xr:uid="{3AE48881-423D-4C65-B666-7C94554E0927}">
      <text>
        <r>
          <rPr>
            <sz val="11"/>
            <color theme="1"/>
            <rFont val="Calibri"/>
            <family val="2"/>
            <scheme val="minor"/>
          </rPr>
          <t>Seleccione el tipo de procedimiento</t>
        </r>
      </text>
    </comment>
    <comment ref="E2087" authorId="2" shapeId="0" xr:uid="{31FB4016-D767-4849-803F-C2C4D67939E2}">
      <text>
        <r>
          <rPr>
            <sz val="11"/>
            <color theme="1"/>
            <rFont val="Calibri"/>
            <family val="2"/>
            <scheme val="minor"/>
          </rPr>
          <t>Seleccione un valor de la lista</t>
        </r>
      </text>
    </comment>
    <comment ref="F2087" authorId="2" shapeId="0" xr:uid="{6790F84D-F0E8-4281-BABA-B524FB1543CD}">
      <text>
        <r>
          <rPr>
            <sz val="11"/>
            <color theme="1"/>
            <rFont val="Calibri"/>
            <family val="2"/>
            <scheme val="minor"/>
          </rPr>
          <t>Introduzca el código SNIP</t>
        </r>
      </text>
    </comment>
    <comment ref="C2088" authorId="2" shapeId="0" xr:uid="{F82398E2-0051-46EC-9E59-3E6647BAADBB}">
      <text>
        <r>
          <rPr>
            <sz val="11"/>
            <color theme="1"/>
            <rFont val="Calibri"/>
            <family val="2"/>
            <scheme val="minor"/>
          </rPr>
          <t>Introduzca la fecha de inicio del proceso, en formato dd-mm-aaaa</t>
        </r>
      </text>
    </comment>
    <comment ref="F2088" authorId="2" shapeId="0" xr:uid="{3895DD11-FD21-4DBC-B242-1BC05062DD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2" shapeId="0" xr:uid="{5C673BC8-8722-4CD1-B9F8-46F3E6F697D7}">
      <text/>
    </comment>
    <comment ref="C2090" authorId="2" shapeId="0" xr:uid="{934A4FF0-4D04-4FE0-ACE3-F424F277C503}">
      <text>
        <r>
          <rPr>
            <sz val="11"/>
            <color theme="1"/>
            <rFont val="Calibri"/>
            <family val="2"/>
            <scheme val="minor"/>
          </rPr>
          <t>Introduzca la fecha prevista de adjudicación, en formato dd-mm-aaaa</t>
        </r>
      </text>
    </comment>
    <comment ref="F2090" authorId="2" shapeId="0" xr:uid="{E87076C7-F65B-4544-A9E9-6C708D45E344}">
      <text/>
    </comment>
    <comment ref="F2091" authorId="2" shapeId="0" xr:uid="{EDA9278D-F57D-4740-AD2C-0FA6F4825088}">
      <text/>
    </comment>
    <comment ref="A2093" authorId="2" shapeId="0" xr:uid="{FD6B7107-4DBB-4810-BF91-FE1CCFA65B58}">
      <text>
        <r>
          <rPr>
            <sz val="11"/>
            <color theme="1"/>
            <rFont val="Calibri"/>
            <family val="2"/>
            <scheme val="minor"/>
          </rPr>
          <t>Introduzca un codigo UNSPSC</t>
        </r>
      </text>
    </comment>
    <comment ref="B2093" authorId="2" shapeId="0" xr:uid="{4DABB9E4-8AA2-4C54-B4BD-1DD3C93EC7BD}">
      <text>
        <r>
          <rPr>
            <sz val="11"/>
            <color theme="1"/>
            <rFont val="Calibri"/>
            <family val="2"/>
            <scheme val="minor"/>
          </rPr>
          <t>Descripción calculada automáticamente a partir de código del artículo</t>
        </r>
      </text>
    </comment>
    <comment ref="C2093" authorId="2" shapeId="0" xr:uid="{81D6C527-6748-4926-BF93-3C062BD9BC93}">
      <text>
        <r>
          <rPr>
            <sz val="11"/>
            <color theme="1"/>
            <rFont val="Calibri"/>
            <family val="2"/>
            <scheme val="minor"/>
          </rPr>
          <t>Seleccione un valor de la lista</t>
        </r>
      </text>
    </comment>
    <comment ref="D2093" authorId="2" shapeId="0" xr:uid="{C372AD25-585C-4A48-B2EA-AD3D6BF89E38}">
      <text>
        <r>
          <rPr>
            <sz val="11"/>
            <color theme="1"/>
            <rFont val="Calibri"/>
            <family val="2"/>
            <scheme val="minor"/>
          </rPr>
          <t>Introduzca un número con dos decimales como máximo. Debe ser igual o mayor a la "Cantidad Real Consumida"</t>
        </r>
      </text>
    </comment>
    <comment ref="E2093" authorId="2" shapeId="0" xr:uid="{51B0BF46-F25A-4672-91C7-FC1C4EC5592D}">
      <text>
        <r>
          <rPr>
            <sz val="11"/>
            <color theme="1"/>
            <rFont val="Calibri"/>
            <family val="2"/>
            <scheme val="minor"/>
          </rPr>
          <t>Introduzca un número con dos decimales como máximo</t>
        </r>
      </text>
    </comment>
    <comment ref="F2093" authorId="2" shapeId="0" xr:uid="{DD7308BC-FC35-4DFF-8CBF-5B20C59377B4}">
      <text>
        <r>
          <rPr>
            <sz val="11"/>
            <color theme="1"/>
            <rFont val="Calibri"/>
            <family val="2"/>
            <scheme val="minor"/>
          </rPr>
          <t>Monto calculado automáticamente por el sistema</t>
        </r>
      </text>
    </comment>
    <comment ref="A2098" authorId="2" shapeId="0" xr:uid="{08B0D925-4B3C-41E2-A1D7-C1942080F7F2}">
      <text>
        <r>
          <rPr>
            <sz val="11"/>
            <color theme="1"/>
            <rFont val="Calibri"/>
            <family val="2"/>
            <scheme val="minor"/>
          </rPr>
          <t>Introducir un texto con el nombre o referencia de la contratación</t>
        </r>
      </text>
    </comment>
    <comment ref="B2098" authorId="1" shapeId="0" xr:uid="{FC2085D7-A4D0-4F17-B210-4F7F8A802632}">
      <text>
        <r>
          <rPr>
            <sz val="11"/>
            <color theme="1"/>
            <rFont val="Calibri"/>
            <family val="2"/>
            <scheme val="minor"/>
          </rPr>
          <t>Introduzca un texto con la finalidad de la contratación</t>
        </r>
      </text>
    </comment>
    <comment ref="C2098" authorId="1" shapeId="0" xr:uid="{A2ADE2D4-E5DF-4A49-98C7-1CD4EF6A8BC1}">
      <text>
        <r>
          <rPr>
            <sz val="11"/>
            <color theme="1"/>
            <rFont val="Calibri"/>
            <family val="2"/>
            <scheme val="minor"/>
          </rPr>
          <t>Seleccionar un valor del listado</t>
        </r>
      </text>
    </comment>
    <comment ref="D2098" authorId="2" shapeId="0" xr:uid="{6E16731E-AADD-4816-83AE-AE34B113108D}">
      <text>
        <r>
          <rPr>
            <sz val="11"/>
            <color theme="1"/>
            <rFont val="Calibri"/>
            <family val="2"/>
            <scheme val="minor"/>
          </rPr>
          <t>Seleccione el tipo de procedimiento</t>
        </r>
      </text>
    </comment>
    <comment ref="E2098" authorId="2" shapeId="0" xr:uid="{35AD18FC-40A8-4094-8084-95E895C6594A}">
      <text>
        <r>
          <rPr>
            <sz val="11"/>
            <color theme="1"/>
            <rFont val="Calibri"/>
            <family val="2"/>
            <scheme val="minor"/>
          </rPr>
          <t>Seleccione un valor de la lista</t>
        </r>
      </text>
    </comment>
    <comment ref="F2098" authorId="2" shapeId="0" xr:uid="{20DDBE63-5BB4-4C76-AD34-AFD98F8D845E}">
      <text>
        <r>
          <rPr>
            <sz val="11"/>
            <color theme="1"/>
            <rFont val="Calibri"/>
            <family val="2"/>
            <scheme val="minor"/>
          </rPr>
          <t>Introduzca el código SNIP</t>
        </r>
      </text>
    </comment>
    <comment ref="C2099" authorId="2" shapeId="0" xr:uid="{DF5B7B6B-C93D-41C0-BCF3-84E9246A55ED}">
      <text>
        <r>
          <rPr>
            <sz val="11"/>
            <color theme="1"/>
            <rFont val="Calibri"/>
            <family val="2"/>
            <scheme val="minor"/>
          </rPr>
          <t>Introduzca la fecha de inicio del proceso, en formato dd-mm-aaaa</t>
        </r>
      </text>
    </comment>
    <comment ref="F2099" authorId="2" shapeId="0" xr:uid="{D9F2A16B-19F9-48CD-ADED-20B60FD544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2" shapeId="0" xr:uid="{2E65A683-A53F-4E22-BEE4-64D85CA2F82E}">
      <text/>
    </comment>
    <comment ref="C2101" authorId="2" shapeId="0" xr:uid="{D4D4EA80-212F-4804-818C-490AE9824A47}">
      <text>
        <r>
          <rPr>
            <sz val="11"/>
            <color theme="1"/>
            <rFont val="Calibri"/>
            <family val="2"/>
            <scheme val="minor"/>
          </rPr>
          <t>Introduzca la fecha prevista de adjudicación, en formato dd-mm-aaaa</t>
        </r>
      </text>
    </comment>
    <comment ref="F2101" authorId="2" shapeId="0" xr:uid="{666F2E72-B76A-40FC-985C-7E1453F960B8}">
      <text/>
    </comment>
    <comment ref="F2102" authorId="2" shapeId="0" xr:uid="{C404987A-E370-4223-8C87-8D2133F81994}">
      <text/>
    </comment>
    <comment ref="A2104" authorId="2" shapeId="0" xr:uid="{BB050067-744B-4C74-852F-4334D680A308}">
      <text>
        <r>
          <rPr>
            <sz val="11"/>
            <color theme="1"/>
            <rFont val="Calibri"/>
            <family val="2"/>
            <scheme val="minor"/>
          </rPr>
          <t>Introduzca un codigo UNSPSC</t>
        </r>
      </text>
    </comment>
    <comment ref="B2104" authorId="2" shapeId="0" xr:uid="{DAE303D2-09F4-49EF-B666-7D97712FFF09}">
      <text>
        <r>
          <rPr>
            <sz val="11"/>
            <color theme="1"/>
            <rFont val="Calibri"/>
            <family val="2"/>
            <scheme val="minor"/>
          </rPr>
          <t>Descripción calculada automáticamente a partir de código del artículo</t>
        </r>
      </text>
    </comment>
    <comment ref="C2104" authorId="2" shapeId="0" xr:uid="{591692FF-E50C-4E93-BD13-8B20C02B24C2}">
      <text>
        <r>
          <rPr>
            <sz val="11"/>
            <color theme="1"/>
            <rFont val="Calibri"/>
            <family val="2"/>
            <scheme val="minor"/>
          </rPr>
          <t>Seleccione un valor de la lista</t>
        </r>
      </text>
    </comment>
    <comment ref="D2104" authorId="2" shapeId="0" xr:uid="{6DF1BBE8-E121-48A7-82E4-70FBB38CC3D6}">
      <text>
        <r>
          <rPr>
            <sz val="11"/>
            <color theme="1"/>
            <rFont val="Calibri"/>
            <family val="2"/>
            <scheme val="minor"/>
          </rPr>
          <t>Introduzca un número con dos decimales como máximo. Debe ser igual o mayor a la "Cantidad Real Consumida"</t>
        </r>
      </text>
    </comment>
    <comment ref="E2104" authorId="2" shapeId="0" xr:uid="{B3A57A86-ACAE-44B0-9F83-61A245A4BA77}">
      <text>
        <r>
          <rPr>
            <sz val="11"/>
            <color theme="1"/>
            <rFont val="Calibri"/>
            <family val="2"/>
            <scheme val="minor"/>
          </rPr>
          <t>Introduzca un número con dos decimales como máximo</t>
        </r>
      </text>
    </comment>
    <comment ref="F2104" authorId="2" shapeId="0" xr:uid="{55D597FF-9A22-4126-880D-D36F3C4A5260}">
      <text>
        <r>
          <rPr>
            <sz val="11"/>
            <color theme="1"/>
            <rFont val="Calibri"/>
            <family val="2"/>
            <scheme val="minor"/>
          </rPr>
          <t>Monto calculado automáticamente por el sistema</t>
        </r>
      </text>
    </comment>
    <comment ref="A2109" authorId="2" shapeId="0" xr:uid="{8BB83DD1-6E2D-472A-85AA-D7ED5EEE86D7}">
      <text>
        <r>
          <rPr>
            <sz val="11"/>
            <color theme="1"/>
            <rFont val="Calibri"/>
            <family val="2"/>
            <scheme val="minor"/>
          </rPr>
          <t>Introducir un texto con el nombre o referencia de la contratación</t>
        </r>
      </text>
    </comment>
    <comment ref="B2109" authorId="1" shapeId="0" xr:uid="{089B3E4A-5ACF-4CF6-97C1-CE3FC12116A3}">
      <text>
        <r>
          <rPr>
            <sz val="11"/>
            <color theme="1"/>
            <rFont val="Calibri"/>
            <family val="2"/>
            <scheme val="minor"/>
          </rPr>
          <t>Introduzca un texto con la finalidad de la contratación</t>
        </r>
      </text>
    </comment>
    <comment ref="C2109" authorId="1" shapeId="0" xr:uid="{BDF7DE74-A751-493B-BFC8-5D7C19467DD8}">
      <text>
        <r>
          <rPr>
            <sz val="11"/>
            <color theme="1"/>
            <rFont val="Calibri"/>
            <family val="2"/>
            <scheme val="minor"/>
          </rPr>
          <t>Seleccionar un valor del listado</t>
        </r>
      </text>
    </comment>
    <comment ref="D2109" authorId="2" shapeId="0" xr:uid="{D0752142-F58B-4A4B-AD9B-469FAC911BA6}">
      <text>
        <r>
          <rPr>
            <sz val="11"/>
            <color theme="1"/>
            <rFont val="Calibri"/>
            <family val="2"/>
            <scheme val="minor"/>
          </rPr>
          <t>Seleccione el tipo de procedimiento</t>
        </r>
      </text>
    </comment>
    <comment ref="E2109" authorId="2" shapeId="0" xr:uid="{174EC4ED-2D0E-47A9-B9D4-DF78AE1C3E16}">
      <text>
        <r>
          <rPr>
            <sz val="11"/>
            <color theme="1"/>
            <rFont val="Calibri"/>
            <family val="2"/>
            <scheme val="minor"/>
          </rPr>
          <t>Seleccione un valor de la lista</t>
        </r>
      </text>
    </comment>
    <comment ref="F2109" authorId="2" shapeId="0" xr:uid="{9E90186C-3F77-46C4-AA1B-11EF986C5931}">
      <text>
        <r>
          <rPr>
            <sz val="11"/>
            <color theme="1"/>
            <rFont val="Calibri"/>
            <family val="2"/>
            <scheme val="minor"/>
          </rPr>
          <t>Introduzca el código SNIP</t>
        </r>
      </text>
    </comment>
    <comment ref="C2110" authorId="2" shapeId="0" xr:uid="{CF531A27-3000-4866-80C1-716B86F7DC40}">
      <text>
        <r>
          <rPr>
            <sz val="11"/>
            <color theme="1"/>
            <rFont val="Calibri"/>
            <family val="2"/>
            <scheme val="minor"/>
          </rPr>
          <t>Introduzca la fecha de inicio del proceso, en formato dd-mm-aaaa</t>
        </r>
      </text>
    </comment>
    <comment ref="F2110" authorId="2" shapeId="0" xr:uid="{01487424-B508-4F10-B334-F0DE91EE2E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2" shapeId="0" xr:uid="{237FDAB9-EDE6-4D33-8067-B71DCCA0970E}">
      <text/>
    </comment>
    <comment ref="C2112" authorId="2" shapeId="0" xr:uid="{79A9F0F5-350D-4F48-ABB7-FE4F658B472A}">
      <text>
        <r>
          <rPr>
            <sz val="11"/>
            <color theme="1"/>
            <rFont val="Calibri"/>
            <family val="2"/>
            <scheme val="minor"/>
          </rPr>
          <t>Introduzca la fecha prevista de adjudicación, en formato dd-mm-aaaa</t>
        </r>
      </text>
    </comment>
    <comment ref="F2112" authorId="2" shapeId="0" xr:uid="{30CA900C-2472-4AFE-A43D-86804C857D90}">
      <text/>
    </comment>
    <comment ref="F2113" authorId="2" shapeId="0" xr:uid="{D20E828A-A561-4207-A9F0-BB2DA7F855B9}">
      <text/>
    </comment>
    <comment ref="A2115" authorId="2" shapeId="0" xr:uid="{2A541A87-4653-4A41-A8EC-4A7BB3CFFFDC}">
      <text>
        <r>
          <rPr>
            <sz val="11"/>
            <color theme="1"/>
            <rFont val="Calibri"/>
            <family val="2"/>
            <scheme val="minor"/>
          </rPr>
          <t>Introduzca un codigo UNSPSC</t>
        </r>
      </text>
    </comment>
    <comment ref="B2115" authorId="2" shapeId="0" xr:uid="{D27B623A-3EA3-4BC5-BE19-39C95A0AF72A}">
      <text>
        <r>
          <rPr>
            <sz val="11"/>
            <color theme="1"/>
            <rFont val="Calibri"/>
            <family val="2"/>
            <scheme val="minor"/>
          </rPr>
          <t>Descripción calculada automáticamente a partir de código del artículo</t>
        </r>
      </text>
    </comment>
    <comment ref="C2115" authorId="2" shapeId="0" xr:uid="{9CCDF76A-D282-438A-AA44-94EDFE0057C8}">
      <text>
        <r>
          <rPr>
            <sz val="11"/>
            <color theme="1"/>
            <rFont val="Calibri"/>
            <family val="2"/>
            <scheme val="minor"/>
          </rPr>
          <t>Seleccione un valor de la lista</t>
        </r>
      </text>
    </comment>
    <comment ref="D2115" authorId="2" shapeId="0" xr:uid="{E05B9418-A4E8-41D2-81E9-B8CAED58ACFB}">
      <text>
        <r>
          <rPr>
            <sz val="11"/>
            <color theme="1"/>
            <rFont val="Calibri"/>
            <family val="2"/>
            <scheme val="minor"/>
          </rPr>
          <t>Introduzca un número con dos decimales como máximo. Debe ser igual o mayor a la "Cantidad Real Consumida"</t>
        </r>
      </text>
    </comment>
    <comment ref="E2115" authorId="2" shapeId="0" xr:uid="{6FC6400E-5141-4434-9207-B7D8796E1B95}">
      <text>
        <r>
          <rPr>
            <sz val="11"/>
            <color theme="1"/>
            <rFont val="Calibri"/>
            <family val="2"/>
            <scheme val="minor"/>
          </rPr>
          <t>Introduzca un número con dos decimales como máximo</t>
        </r>
      </text>
    </comment>
    <comment ref="F2115" authorId="2" shapeId="0" xr:uid="{A86576CB-632A-4AF2-BD71-C270BE8C4C65}">
      <text>
        <r>
          <rPr>
            <sz val="11"/>
            <color theme="1"/>
            <rFont val="Calibri"/>
            <family val="2"/>
            <scheme val="minor"/>
          </rPr>
          <t>Monto calculado automáticamente por el sistema</t>
        </r>
      </text>
    </comment>
    <comment ref="A2120" authorId="1" shapeId="0" xr:uid="{FA93666E-6CB6-4F7B-8D63-CFB79C9078FA}">
      <text>
        <r>
          <rPr>
            <sz val="11"/>
            <color theme="1"/>
            <rFont val="Calibri"/>
            <family val="2"/>
            <scheme val="minor"/>
          </rPr>
          <t>Introducir un texto con el nombre o referencia de la contratación</t>
        </r>
      </text>
    </comment>
    <comment ref="B2120" authorId="1" shapeId="0" xr:uid="{65339D06-5930-437B-A269-48554A9E5EB4}">
      <text>
        <r>
          <rPr>
            <sz val="11"/>
            <color theme="1"/>
            <rFont val="Calibri"/>
            <family val="2"/>
            <scheme val="minor"/>
          </rPr>
          <t>Introduzca un texto con la finalidad de la contratación</t>
        </r>
      </text>
    </comment>
    <comment ref="C2120" authorId="2" shapeId="0" xr:uid="{6C8F50CA-2244-4A00-BC7D-D4E8B7308E1A}">
      <text>
        <r>
          <rPr>
            <sz val="11"/>
            <color theme="1"/>
            <rFont val="Calibri"/>
            <family val="2"/>
            <scheme val="minor"/>
          </rPr>
          <t>Seleccionar un valor del listado</t>
        </r>
      </text>
    </comment>
    <comment ref="D2120" authorId="2" shapeId="0" xr:uid="{9BC17237-09D8-4D8B-9867-01BE65246777}">
      <text>
        <r>
          <rPr>
            <sz val="11"/>
            <color theme="1"/>
            <rFont val="Calibri"/>
            <family val="2"/>
            <scheme val="minor"/>
          </rPr>
          <t>Seleccione el tipo de procedimiento</t>
        </r>
      </text>
    </comment>
    <comment ref="E2120" authorId="2" shapeId="0" xr:uid="{EA907CB1-538B-4B9A-87F9-A184E56AFC5A}">
      <text>
        <r>
          <rPr>
            <sz val="11"/>
            <color theme="1"/>
            <rFont val="Calibri"/>
            <family val="2"/>
            <scheme val="minor"/>
          </rPr>
          <t>Seleccione un valor de la lista</t>
        </r>
      </text>
    </comment>
    <comment ref="F2120" authorId="2" shapeId="0" xr:uid="{8E8C9046-0D15-4E26-8F20-A4FE8E7F841B}">
      <text>
        <r>
          <rPr>
            <sz val="11"/>
            <color theme="1"/>
            <rFont val="Calibri"/>
            <family val="2"/>
            <scheme val="minor"/>
          </rPr>
          <t>Introduzca el código SNIP</t>
        </r>
      </text>
    </comment>
    <comment ref="C2121" authorId="2" shapeId="0" xr:uid="{FD3367B6-53DA-4618-8CA9-DB5F1720663A}">
      <text>
        <r>
          <rPr>
            <sz val="11"/>
            <color theme="1"/>
            <rFont val="Calibri"/>
            <family val="2"/>
            <scheme val="minor"/>
          </rPr>
          <t>Introduzca la fecha de inicio del proceso, en formato dd-mm-aaaa</t>
        </r>
      </text>
    </comment>
    <comment ref="F2121" authorId="2" shapeId="0" xr:uid="{69B3E861-F625-49A2-A33E-47F77AA740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2" shapeId="0" xr:uid="{EA9562EE-D5DB-422F-B2CA-F9EEED6DBD9F}">
      <text/>
    </comment>
    <comment ref="C2123" authorId="2" shapeId="0" xr:uid="{B95C137B-4FF1-4B3D-B134-51DEE4F343FE}">
      <text>
        <r>
          <rPr>
            <sz val="11"/>
            <color theme="1"/>
            <rFont val="Calibri"/>
            <family val="2"/>
            <scheme val="minor"/>
          </rPr>
          <t>Introduzca la fecha prevista de adjudicación, en formato dd-mm-aaaa</t>
        </r>
      </text>
    </comment>
    <comment ref="F2123" authorId="2" shapeId="0" xr:uid="{532EA6A3-15F9-4B3E-90C5-3F30F0443E3B}">
      <text/>
    </comment>
    <comment ref="F2124" authorId="2" shapeId="0" xr:uid="{640D5972-269D-4A01-9E0A-0A81A49BF0A6}">
      <text/>
    </comment>
    <comment ref="A2126" authorId="2" shapeId="0" xr:uid="{FDD9D634-DB7A-457E-BA03-B502D8E6183C}">
      <text>
        <r>
          <rPr>
            <sz val="11"/>
            <color theme="1"/>
            <rFont val="Calibri"/>
            <family val="2"/>
            <scheme val="minor"/>
          </rPr>
          <t>Introduzca un codigo UNSPSC</t>
        </r>
      </text>
    </comment>
    <comment ref="B2126" authorId="2" shapeId="0" xr:uid="{696BDBCA-C5C6-43AF-AEB4-66E76FC4C5E2}">
      <text>
        <r>
          <rPr>
            <sz val="11"/>
            <color theme="1"/>
            <rFont val="Calibri"/>
            <family val="2"/>
            <scheme val="minor"/>
          </rPr>
          <t>Descripción calculada automáticamente a partir de código del artículo</t>
        </r>
      </text>
    </comment>
    <comment ref="C2126" authorId="2" shapeId="0" xr:uid="{3DECE674-AFA1-4A54-AD62-9ED8DD594B2C}">
      <text>
        <r>
          <rPr>
            <sz val="11"/>
            <color theme="1"/>
            <rFont val="Calibri"/>
            <family val="2"/>
            <scheme val="minor"/>
          </rPr>
          <t>Seleccione un valor de la lista</t>
        </r>
      </text>
    </comment>
    <comment ref="D2126" authorId="2" shapeId="0" xr:uid="{63EC703C-F204-448E-91E1-1285172549A6}">
      <text>
        <r>
          <rPr>
            <sz val="11"/>
            <color theme="1"/>
            <rFont val="Calibri"/>
            <family val="2"/>
            <scheme val="minor"/>
          </rPr>
          <t>Introduzca un número con dos decimales como máximo. Debe ser igual o mayor a la "Cantidad Real Consumida"</t>
        </r>
      </text>
    </comment>
    <comment ref="E2126" authorId="2" shapeId="0" xr:uid="{2D5C1F10-920D-469A-AD29-FA7AFED101B5}">
      <text>
        <r>
          <rPr>
            <sz val="11"/>
            <color theme="1"/>
            <rFont val="Calibri"/>
            <family val="2"/>
            <scheme val="minor"/>
          </rPr>
          <t>Introduzca un número con dos decimales como máximo</t>
        </r>
      </text>
    </comment>
    <comment ref="F2126" authorId="2" shapeId="0" xr:uid="{8AA251E4-5A7D-4C4E-803B-59697FA3B52F}">
      <text>
        <r>
          <rPr>
            <sz val="11"/>
            <color theme="1"/>
            <rFont val="Calibri"/>
            <family val="2"/>
            <scheme val="minor"/>
          </rPr>
          <t>Monto calculado automáticamente por el sistema</t>
        </r>
      </text>
    </comment>
    <comment ref="A2158" authorId="1" shapeId="0" xr:uid="{2C9099EA-8C35-46F6-BAB1-B26D6C40EA37}">
      <text>
        <r>
          <rPr>
            <sz val="11"/>
            <color theme="1"/>
            <rFont val="Calibri"/>
            <family val="2"/>
            <scheme val="minor"/>
          </rPr>
          <t>Introducir un texto con el nombre o referencia de la contratación</t>
        </r>
      </text>
    </comment>
    <comment ref="B2158" authorId="1" shapeId="0" xr:uid="{4D9EB184-1FB2-4B96-8FD1-9DD5996B14A4}">
      <text>
        <r>
          <rPr>
            <sz val="11"/>
            <color theme="1"/>
            <rFont val="Calibri"/>
            <family val="2"/>
            <scheme val="minor"/>
          </rPr>
          <t>Introduzca un texto con la finalidad de la contratación</t>
        </r>
      </text>
    </comment>
    <comment ref="C2158" authorId="2" shapeId="0" xr:uid="{313CD24B-1E73-4868-9CCE-2D53FE0A20AB}">
      <text>
        <r>
          <rPr>
            <sz val="11"/>
            <color theme="1"/>
            <rFont val="Calibri"/>
            <family val="2"/>
            <scheme val="minor"/>
          </rPr>
          <t>Seleccionar un valor del listado</t>
        </r>
      </text>
    </comment>
    <comment ref="D2158" authorId="2" shapeId="0" xr:uid="{91B760DD-778A-4AF2-A671-509263273228}">
      <text>
        <r>
          <rPr>
            <sz val="11"/>
            <color theme="1"/>
            <rFont val="Calibri"/>
            <family val="2"/>
            <scheme val="minor"/>
          </rPr>
          <t>Seleccione el tipo de procedimiento</t>
        </r>
      </text>
    </comment>
    <comment ref="E2158" authorId="2" shapeId="0" xr:uid="{8831FE8F-D46B-4E65-AB89-6340AAE81117}">
      <text>
        <r>
          <rPr>
            <sz val="11"/>
            <color theme="1"/>
            <rFont val="Calibri"/>
            <family val="2"/>
            <scheme val="minor"/>
          </rPr>
          <t>Seleccione un valor de la lista</t>
        </r>
      </text>
    </comment>
    <comment ref="F2158" authorId="2" shapeId="0" xr:uid="{57A18836-116E-4FED-BFF4-C7623E2E8F88}">
      <text>
        <r>
          <rPr>
            <sz val="11"/>
            <color theme="1"/>
            <rFont val="Calibri"/>
            <family val="2"/>
            <scheme val="minor"/>
          </rPr>
          <t>Introduzca el código SNIP</t>
        </r>
      </text>
    </comment>
    <comment ref="C2159" authorId="2" shapeId="0" xr:uid="{69D26C88-CA46-4B27-9282-9CA24A6DF70B}">
      <text>
        <r>
          <rPr>
            <sz val="11"/>
            <color theme="1"/>
            <rFont val="Calibri"/>
            <family val="2"/>
            <scheme val="minor"/>
          </rPr>
          <t>Introduzca la fecha de inicio del proceso, en formato dd-mm-aaaa</t>
        </r>
      </text>
    </comment>
    <comment ref="F2159" authorId="2" shapeId="0" xr:uid="{75AA2FB9-96AA-4F0E-9D26-2A5BF57D0E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2" shapeId="0" xr:uid="{D9D2AB35-EEE1-4BC7-BF88-84702C00CCC9}">
      <text/>
    </comment>
    <comment ref="C2161" authorId="2" shapeId="0" xr:uid="{80434E0C-D7A8-4169-AD23-CB18AA6C4283}">
      <text>
        <r>
          <rPr>
            <sz val="11"/>
            <color theme="1"/>
            <rFont val="Calibri"/>
            <family val="2"/>
            <scheme val="minor"/>
          </rPr>
          <t>Introduzca la fecha prevista de adjudicación, en formato dd-mm-aaaa</t>
        </r>
      </text>
    </comment>
    <comment ref="F2161" authorId="2" shapeId="0" xr:uid="{3ED5F217-A89F-426D-B47D-4D8FC1954F57}">
      <text/>
    </comment>
    <comment ref="F2162" authorId="2" shapeId="0" xr:uid="{BFDF3381-861C-4A0B-A6E1-18E57D150160}">
      <text/>
    </comment>
    <comment ref="A2164" authorId="2" shapeId="0" xr:uid="{1DA1F2E2-31A0-430B-BA5B-F1CBF8CAC187}">
      <text>
        <r>
          <rPr>
            <sz val="11"/>
            <color theme="1"/>
            <rFont val="Calibri"/>
            <family val="2"/>
            <scheme val="minor"/>
          </rPr>
          <t>Introduzca un codigo UNSPSC</t>
        </r>
      </text>
    </comment>
    <comment ref="B2164" authorId="2" shapeId="0" xr:uid="{5273680D-0385-417C-9C8C-96D167F5ED38}">
      <text>
        <r>
          <rPr>
            <sz val="11"/>
            <color theme="1"/>
            <rFont val="Calibri"/>
            <family val="2"/>
            <scheme val="minor"/>
          </rPr>
          <t>Descripción calculada automáticamente a partir de código del artículo</t>
        </r>
      </text>
    </comment>
    <comment ref="C2164" authorId="2" shapeId="0" xr:uid="{E1E90C5D-CB1E-4329-9AF9-A7E485534D4A}">
      <text>
        <r>
          <rPr>
            <sz val="11"/>
            <color theme="1"/>
            <rFont val="Calibri"/>
            <family val="2"/>
            <scheme val="minor"/>
          </rPr>
          <t>Seleccione un valor de la lista</t>
        </r>
      </text>
    </comment>
    <comment ref="D2164" authorId="2" shapeId="0" xr:uid="{95684FD1-6792-4DD1-95C8-D0677D1488DD}">
      <text>
        <r>
          <rPr>
            <sz val="11"/>
            <color theme="1"/>
            <rFont val="Calibri"/>
            <family val="2"/>
            <scheme val="minor"/>
          </rPr>
          <t>Introduzca un número con dos decimales como máximo. Debe ser igual o mayor a la "Cantidad Real Consumida"</t>
        </r>
      </text>
    </comment>
    <comment ref="E2164" authorId="2" shapeId="0" xr:uid="{1C748BB8-A9CA-4419-8E5E-133F486A235C}">
      <text>
        <r>
          <rPr>
            <sz val="11"/>
            <color theme="1"/>
            <rFont val="Calibri"/>
            <family val="2"/>
            <scheme val="minor"/>
          </rPr>
          <t>Introduzca un número con dos decimales como máximo</t>
        </r>
      </text>
    </comment>
    <comment ref="F2164" authorId="2" shapeId="0" xr:uid="{A11C01DA-6CA4-40A4-9DA1-6ECEA13939F1}">
      <text>
        <r>
          <rPr>
            <sz val="11"/>
            <color theme="1"/>
            <rFont val="Calibri"/>
            <family val="2"/>
            <scheme val="minor"/>
          </rPr>
          <t>Monto calculado automáticamente por el sistema</t>
        </r>
      </text>
    </comment>
    <comment ref="A2185" authorId="1" shapeId="0" xr:uid="{EDCCCA1A-DEF4-46CA-936D-1CC149C2BA28}">
      <text>
        <r>
          <rPr>
            <sz val="11"/>
            <color theme="1"/>
            <rFont val="Calibri"/>
            <family val="2"/>
            <scheme val="minor"/>
          </rPr>
          <t>Introducir un texto con el nombre o referencia de la contratación</t>
        </r>
      </text>
    </comment>
    <comment ref="B2185" authorId="1" shapeId="0" xr:uid="{9B3E7A15-E087-4AA2-B6CE-0597FFE2A622}">
      <text>
        <r>
          <rPr>
            <sz val="11"/>
            <color theme="1"/>
            <rFont val="Calibri"/>
            <family val="2"/>
            <scheme val="minor"/>
          </rPr>
          <t>Introduzca un texto con la finalidad de la contratación</t>
        </r>
      </text>
    </comment>
    <comment ref="C2185" authorId="2" shapeId="0" xr:uid="{3CAE82B9-715D-40CE-A8AE-E82506AC70A1}">
      <text>
        <r>
          <rPr>
            <sz val="11"/>
            <color theme="1"/>
            <rFont val="Calibri"/>
            <family val="2"/>
            <scheme val="minor"/>
          </rPr>
          <t>Seleccionar un valor del listado</t>
        </r>
      </text>
    </comment>
    <comment ref="D2185" authorId="2" shapeId="0" xr:uid="{5016CDE0-0C5A-41D0-8D8E-2A7A16D2575A}">
      <text>
        <r>
          <rPr>
            <sz val="11"/>
            <color theme="1"/>
            <rFont val="Calibri"/>
            <family val="2"/>
            <scheme val="minor"/>
          </rPr>
          <t>Seleccione el tipo de procedimiento</t>
        </r>
      </text>
    </comment>
    <comment ref="E2185" authorId="2" shapeId="0" xr:uid="{89FF63F5-D240-4166-87DE-965B949E0688}">
      <text>
        <r>
          <rPr>
            <sz val="11"/>
            <color theme="1"/>
            <rFont val="Calibri"/>
            <family val="2"/>
            <scheme val="minor"/>
          </rPr>
          <t>Seleccione un valor de la lista</t>
        </r>
      </text>
    </comment>
    <comment ref="F2185" authorId="2" shapeId="0" xr:uid="{9546F701-A5F0-4341-B4B3-A9814D01F4C6}">
      <text>
        <r>
          <rPr>
            <sz val="11"/>
            <color theme="1"/>
            <rFont val="Calibri"/>
            <family val="2"/>
            <scheme val="minor"/>
          </rPr>
          <t>Introduzca el código SNIP</t>
        </r>
      </text>
    </comment>
    <comment ref="C2186" authorId="2" shapeId="0" xr:uid="{4A341030-89B4-4AD3-A230-B99A3848E4FA}">
      <text>
        <r>
          <rPr>
            <sz val="11"/>
            <color theme="1"/>
            <rFont val="Calibri"/>
            <family val="2"/>
            <scheme val="minor"/>
          </rPr>
          <t>Introduzca la fecha de inicio del proceso, en formato dd-mm-aaaa</t>
        </r>
      </text>
    </comment>
    <comment ref="F2186" authorId="2" shapeId="0" xr:uid="{DA3A43F4-8EF8-45BA-9EE7-7E86B78626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7" authorId="2" shapeId="0" xr:uid="{22AA25D2-74B2-457B-9598-C1F2389F0BA2}">
      <text/>
    </comment>
    <comment ref="C2188" authorId="2" shapeId="0" xr:uid="{A14D7C24-3301-43D3-B408-A5D2EAF3C410}">
      <text>
        <r>
          <rPr>
            <sz val="11"/>
            <color theme="1"/>
            <rFont val="Calibri"/>
            <family val="2"/>
            <scheme val="minor"/>
          </rPr>
          <t>Introduzca la fecha prevista de adjudicación, en formato dd-mm-aaaa</t>
        </r>
      </text>
    </comment>
    <comment ref="F2188" authorId="2" shapeId="0" xr:uid="{C5F39F5B-F3EE-4F15-98F5-4E2FB3391387}">
      <text/>
    </comment>
    <comment ref="F2189" authorId="2" shapeId="0" xr:uid="{17F15995-5C10-436D-8E35-753A9E53E739}">
      <text/>
    </comment>
    <comment ref="A2191" authorId="2" shapeId="0" xr:uid="{046FE3EE-A507-40DA-AA1D-A0F7F78414C1}">
      <text>
        <r>
          <rPr>
            <sz val="11"/>
            <color theme="1"/>
            <rFont val="Calibri"/>
            <family val="2"/>
            <scheme val="minor"/>
          </rPr>
          <t>Introduzca un codigo UNSPSC</t>
        </r>
      </text>
    </comment>
    <comment ref="B2191" authorId="2" shapeId="0" xr:uid="{03565686-2F12-4094-895B-E824751156C4}">
      <text>
        <r>
          <rPr>
            <sz val="11"/>
            <color theme="1"/>
            <rFont val="Calibri"/>
            <family val="2"/>
            <scheme val="minor"/>
          </rPr>
          <t>Descripción calculada automáticamente a partir de código del artículo</t>
        </r>
      </text>
    </comment>
    <comment ref="C2191" authorId="2" shapeId="0" xr:uid="{F6D5484D-AE4E-437A-A60A-A7ADE4C75DBF}">
      <text>
        <r>
          <rPr>
            <sz val="11"/>
            <color theme="1"/>
            <rFont val="Calibri"/>
            <family val="2"/>
            <scheme val="minor"/>
          </rPr>
          <t>Seleccione un valor de la lista</t>
        </r>
      </text>
    </comment>
    <comment ref="D2191" authorId="2" shapeId="0" xr:uid="{DD659537-DF1E-42DC-B4E0-2B261008D8AF}">
      <text>
        <r>
          <rPr>
            <sz val="11"/>
            <color theme="1"/>
            <rFont val="Calibri"/>
            <family val="2"/>
            <scheme val="minor"/>
          </rPr>
          <t>Introduzca un número con dos decimales como máximo. Debe ser igual o mayor a la "Cantidad Real Consumida"</t>
        </r>
      </text>
    </comment>
    <comment ref="E2191" authorId="2" shapeId="0" xr:uid="{5E4FBB70-B697-43E5-82CA-C60D7478D738}">
      <text>
        <r>
          <rPr>
            <sz val="11"/>
            <color theme="1"/>
            <rFont val="Calibri"/>
            <family val="2"/>
            <scheme val="minor"/>
          </rPr>
          <t>Introduzca un número con dos decimales como máximo</t>
        </r>
      </text>
    </comment>
    <comment ref="F2191" authorId="2" shapeId="0" xr:uid="{0E9F94D9-AAA3-4F55-8122-E540222E1165}">
      <text>
        <r>
          <rPr>
            <sz val="11"/>
            <color theme="1"/>
            <rFont val="Calibri"/>
            <family val="2"/>
            <scheme val="minor"/>
          </rPr>
          <t>Monto calculado automáticamente por el sistema</t>
        </r>
      </text>
    </comment>
    <comment ref="A2211" authorId="1" shapeId="0" xr:uid="{1E38B2BD-D795-49BC-B82B-C27D46F43BB7}">
      <text>
        <r>
          <rPr>
            <sz val="11"/>
            <color theme="1"/>
            <rFont val="Calibri"/>
            <family val="2"/>
            <scheme val="minor"/>
          </rPr>
          <t>Introducir un texto con el nombre o referencia de la contratación</t>
        </r>
      </text>
    </comment>
    <comment ref="B2211" authorId="1" shapeId="0" xr:uid="{83F52513-FEA6-4577-8D37-E784106F486F}">
      <text>
        <r>
          <rPr>
            <sz val="11"/>
            <color theme="1"/>
            <rFont val="Calibri"/>
            <family val="2"/>
            <scheme val="minor"/>
          </rPr>
          <t>Introduzca un texto con la finalidad de la contratación</t>
        </r>
      </text>
    </comment>
    <comment ref="C2211" authorId="2" shapeId="0" xr:uid="{C170A790-53DC-4B9B-97D0-FC406BD9F92D}">
      <text>
        <r>
          <rPr>
            <sz val="11"/>
            <color theme="1"/>
            <rFont val="Calibri"/>
            <family val="2"/>
            <scheme val="minor"/>
          </rPr>
          <t>Seleccionar un valor del listado</t>
        </r>
      </text>
    </comment>
    <comment ref="D2211" authorId="2" shapeId="0" xr:uid="{B026FEB3-1E49-49F8-8608-963901CD26AB}">
      <text>
        <r>
          <rPr>
            <sz val="11"/>
            <color theme="1"/>
            <rFont val="Calibri"/>
            <family val="2"/>
            <scheme val="minor"/>
          </rPr>
          <t>Seleccione el tipo de procedimiento</t>
        </r>
      </text>
    </comment>
    <comment ref="E2211" authorId="2" shapeId="0" xr:uid="{2B08D902-CC58-4666-8668-281091969138}">
      <text>
        <r>
          <rPr>
            <sz val="11"/>
            <color theme="1"/>
            <rFont val="Calibri"/>
            <family val="2"/>
            <scheme val="minor"/>
          </rPr>
          <t>Seleccione un valor de la lista</t>
        </r>
      </text>
    </comment>
    <comment ref="F2211" authorId="2" shapeId="0" xr:uid="{EE28B2ED-8B37-4D8E-8976-562F376ACD41}">
      <text>
        <r>
          <rPr>
            <sz val="11"/>
            <color theme="1"/>
            <rFont val="Calibri"/>
            <family val="2"/>
            <scheme val="minor"/>
          </rPr>
          <t>Introduzca el código SNIP</t>
        </r>
      </text>
    </comment>
    <comment ref="C2212" authorId="2" shapeId="0" xr:uid="{8FDFFD2F-8732-4E0F-A739-C685754365FB}">
      <text>
        <r>
          <rPr>
            <sz val="11"/>
            <color theme="1"/>
            <rFont val="Calibri"/>
            <family val="2"/>
            <scheme val="minor"/>
          </rPr>
          <t>Introduzca la fecha de inicio del proceso, en formato dd-mm-aaaa</t>
        </r>
      </text>
    </comment>
    <comment ref="F2212" authorId="2" shapeId="0" xr:uid="{BF4EA567-83B9-4743-B340-96B4E73992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2" shapeId="0" xr:uid="{9EF0E1FE-3B51-4EC1-82B4-0B75A82A9270}">
      <text/>
    </comment>
    <comment ref="C2214" authorId="2" shapeId="0" xr:uid="{727AA3D3-8B7B-4CA5-9380-4A879535F1DD}">
      <text>
        <r>
          <rPr>
            <sz val="11"/>
            <color theme="1"/>
            <rFont val="Calibri"/>
            <family val="2"/>
            <scheme val="minor"/>
          </rPr>
          <t>Introduzca la fecha prevista de adjudicación, en formato dd-mm-aaaa</t>
        </r>
      </text>
    </comment>
    <comment ref="F2214" authorId="2" shapeId="0" xr:uid="{81783817-CD2B-49DA-B66B-9E8C1DC4323F}">
      <text/>
    </comment>
    <comment ref="F2215" authorId="2" shapeId="0" xr:uid="{8BE90B20-9CFE-442C-80DB-8BA3D6497AF7}">
      <text/>
    </comment>
    <comment ref="A2217" authorId="2" shapeId="0" xr:uid="{8B1E05F1-B64D-4027-A031-CB7AE6DD3801}">
      <text>
        <r>
          <rPr>
            <sz val="11"/>
            <color theme="1"/>
            <rFont val="Calibri"/>
            <family val="2"/>
            <scheme val="minor"/>
          </rPr>
          <t>Introduzca un codigo UNSPSC</t>
        </r>
      </text>
    </comment>
    <comment ref="B2217" authorId="2" shapeId="0" xr:uid="{AEC33898-FF65-4EAB-9D3A-BA479AD5FD2A}">
      <text>
        <r>
          <rPr>
            <sz val="11"/>
            <color theme="1"/>
            <rFont val="Calibri"/>
            <family val="2"/>
            <scheme val="minor"/>
          </rPr>
          <t>Descripción calculada automáticamente a partir de código del artículo</t>
        </r>
      </text>
    </comment>
    <comment ref="C2217" authorId="2" shapeId="0" xr:uid="{4417E7DB-DC71-44DC-AB08-814984A10BD9}">
      <text>
        <r>
          <rPr>
            <sz val="11"/>
            <color theme="1"/>
            <rFont val="Calibri"/>
            <family val="2"/>
            <scheme val="minor"/>
          </rPr>
          <t>Seleccione un valor de la lista</t>
        </r>
      </text>
    </comment>
    <comment ref="D2217" authorId="2" shapeId="0" xr:uid="{6B676ED6-A7D2-4ECF-9F3A-3E3EA27A5D95}">
      <text>
        <r>
          <rPr>
            <sz val="11"/>
            <color theme="1"/>
            <rFont val="Calibri"/>
            <family val="2"/>
            <scheme val="minor"/>
          </rPr>
          <t>Introduzca un número con dos decimales como máximo. Debe ser igual o mayor a la "Cantidad Real Consumida"</t>
        </r>
      </text>
    </comment>
    <comment ref="E2217" authorId="2" shapeId="0" xr:uid="{2A6A0F91-33BB-47B1-9370-1B7888EF0E34}">
      <text>
        <r>
          <rPr>
            <sz val="11"/>
            <color theme="1"/>
            <rFont val="Calibri"/>
            <family val="2"/>
            <scheme val="minor"/>
          </rPr>
          <t>Introduzca un número con dos decimales como máximo</t>
        </r>
      </text>
    </comment>
    <comment ref="F2217" authorId="2" shapeId="0" xr:uid="{90443A33-43A7-4C07-9698-A029306D1187}">
      <text>
        <r>
          <rPr>
            <sz val="11"/>
            <color theme="1"/>
            <rFont val="Calibri"/>
            <family val="2"/>
            <scheme val="minor"/>
          </rPr>
          <t>Monto calculado automáticamente por el sistema</t>
        </r>
      </text>
    </comment>
    <comment ref="A2232" authorId="1" shapeId="0" xr:uid="{234A0CA4-1C95-4826-8464-2FE38FB02246}">
      <text>
        <r>
          <rPr>
            <sz val="11"/>
            <color theme="1"/>
            <rFont val="Calibri"/>
            <family val="2"/>
            <scheme val="minor"/>
          </rPr>
          <t>Introducir un texto con el nombre o referencia de la contratación</t>
        </r>
      </text>
    </comment>
    <comment ref="B2232" authorId="1" shapeId="0" xr:uid="{A82C13ED-7BE6-4F25-B96A-7AB0906F66CD}">
      <text>
        <r>
          <rPr>
            <sz val="11"/>
            <color theme="1"/>
            <rFont val="Calibri"/>
            <family val="2"/>
            <scheme val="minor"/>
          </rPr>
          <t>Introduzca un texto con la finalidad de la contratación</t>
        </r>
      </text>
    </comment>
    <comment ref="C2232" authorId="2" shapeId="0" xr:uid="{D984BC37-8656-4995-A146-D007F9AC297C}">
      <text>
        <r>
          <rPr>
            <sz val="11"/>
            <color theme="1"/>
            <rFont val="Calibri"/>
            <family val="2"/>
            <scheme val="minor"/>
          </rPr>
          <t>Seleccionar un valor del listado</t>
        </r>
      </text>
    </comment>
    <comment ref="D2232" authorId="2" shapeId="0" xr:uid="{946A2FA1-53B0-499C-8D3E-F5E37D76250B}">
      <text>
        <r>
          <rPr>
            <sz val="11"/>
            <color theme="1"/>
            <rFont val="Calibri"/>
            <family val="2"/>
            <scheme val="minor"/>
          </rPr>
          <t>Seleccione el tipo de procedimiento</t>
        </r>
      </text>
    </comment>
    <comment ref="E2232" authorId="2" shapeId="0" xr:uid="{EBD2DF38-7808-4C42-B90E-96D3C6069191}">
      <text>
        <r>
          <rPr>
            <sz val="11"/>
            <color theme="1"/>
            <rFont val="Calibri"/>
            <family val="2"/>
            <scheme val="minor"/>
          </rPr>
          <t>Seleccione un valor de la lista</t>
        </r>
      </text>
    </comment>
    <comment ref="F2232" authorId="2" shapeId="0" xr:uid="{3E436CC3-C7E0-4036-9883-241E4E13C2A2}">
      <text>
        <r>
          <rPr>
            <sz val="11"/>
            <color theme="1"/>
            <rFont val="Calibri"/>
            <family val="2"/>
            <scheme val="minor"/>
          </rPr>
          <t>Introduzca el código SNIP</t>
        </r>
      </text>
    </comment>
    <comment ref="C2233" authorId="2" shapeId="0" xr:uid="{1B1345DC-94D7-4C7E-B5BA-C8A0E69D89E5}">
      <text>
        <r>
          <rPr>
            <sz val="11"/>
            <color theme="1"/>
            <rFont val="Calibri"/>
            <family val="2"/>
            <scheme val="minor"/>
          </rPr>
          <t>Introduzca la fecha de inicio del proceso, en formato dd-mm-aaaa</t>
        </r>
      </text>
    </comment>
    <comment ref="F2233" authorId="2" shapeId="0" xr:uid="{3FC38E72-79DF-4A62-A073-42E43894BA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2" shapeId="0" xr:uid="{44F7336C-00C2-41ED-AA01-4F2AC4CA21F2}">
      <text/>
    </comment>
    <comment ref="C2235" authorId="2" shapeId="0" xr:uid="{DD70B3F0-DA1A-44B6-9301-D0EB15BB2CEC}">
      <text>
        <r>
          <rPr>
            <sz val="11"/>
            <color theme="1"/>
            <rFont val="Calibri"/>
            <family val="2"/>
            <scheme val="minor"/>
          </rPr>
          <t>Introduzca la fecha prevista de adjudicación, en formato dd-mm-aaaa</t>
        </r>
      </text>
    </comment>
    <comment ref="F2235" authorId="2" shapeId="0" xr:uid="{2587C35B-B68C-4F76-8731-B903077ED21A}">
      <text/>
    </comment>
    <comment ref="F2236" authorId="2" shapeId="0" xr:uid="{BE6C64D9-3410-4B93-A257-2E34ED76EEA7}">
      <text/>
    </comment>
    <comment ref="A2238" authorId="2" shapeId="0" xr:uid="{E51293FD-BFC6-4451-9BEE-8CC1245E43E5}">
      <text>
        <r>
          <rPr>
            <sz val="11"/>
            <color theme="1"/>
            <rFont val="Calibri"/>
            <family val="2"/>
            <scheme val="minor"/>
          </rPr>
          <t>Introduzca un codigo UNSPSC</t>
        </r>
      </text>
    </comment>
    <comment ref="B2238" authorId="2" shapeId="0" xr:uid="{DCC3D718-18B5-43C8-8513-7400D617DB7A}">
      <text>
        <r>
          <rPr>
            <sz val="11"/>
            <color theme="1"/>
            <rFont val="Calibri"/>
            <family val="2"/>
            <scheme val="minor"/>
          </rPr>
          <t>Descripción calculada automáticamente a partir de código del artículo</t>
        </r>
      </text>
    </comment>
    <comment ref="C2238" authorId="2" shapeId="0" xr:uid="{82B6E72A-2954-4966-BA5D-E6A7A517A573}">
      <text>
        <r>
          <rPr>
            <sz val="11"/>
            <color theme="1"/>
            <rFont val="Calibri"/>
            <family val="2"/>
            <scheme val="minor"/>
          </rPr>
          <t>Seleccione un valor de la lista</t>
        </r>
      </text>
    </comment>
    <comment ref="D2238" authorId="2" shapeId="0" xr:uid="{3B83C408-C628-468C-A205-57914646AD99}">
      <text>
        <r>
          <rPr>
            <sz val="11"/>
            <color theme="1"/>
            <rFont val="Calibri"/>
            <family val="2"/>
            <scheme val="minor"/>
          </rPr>
          <t>Introduzca un número con dos decimales como máximo. Debe ser igual o mayor a la "Cantidad Real Consumida"</t>
        </r>
      </text>
    </comment>
    <comment ref="E2238" authorId="2" shapeId="0" xr:uid="{B6EB8FEE-1B1A-4988-A724-37D0350BA972}">
      <text>
        <r>
          <rPr>
            <sz val="11"/>
            <color theme="1"/>
            <rFont val="Calibri"/>
            <family val="2"/>
            <scheme val="minor"/>
          </rPr>
          <t>Introduzca un número con dos decimales como máximo</t>
        </r>
      </text>
    </comment>
    <comment ref="F2238" authorId="2" shapeId="0" xr:uid="{6E67CF69-76F5-4EE1-B8FD-03B8DAE6AA78}">
      <text>
        <r>
          <rPr>
            <sz val="11"/>
            <color theme="1"/>
            <rFont val="Calibri"/>
            <family val="2"/>
            <scheme val="minor"/>
          </rPr>
          <t>Monto calculado automáticamente por el sistema</t>
        </r>
      </text>
    </comment>
    <comment ref="A2244" authorId="1" shapeId="0" xr:uid="{134FF1D8-2D68-4346-80EB-110D7C741077}">
      <text>
        <r>
          <rPr>
            <sz val="11"/>
            <color theme="1"/>
            <rFont val="Calibri"/>
            <family val="2"/>
            <scheme val="minor"/>
          </rPr>
          <t>Introducir un texto con el nombre o referencia de la contratación</t>
        </r>
      </text>
    </comment>
    <comment ref="B2244" authorId="1" shapeId="0" xr:uid="{232D6127-805B-44D5-82F7-F93534E1B56F}">
      <text>
        <r>
          <rPr>
            <sz val="11"/>
            <color theme="1"/>
            <rFont val="Calibri"/>
            <family val="2"/>
            <scheme val="minor"/>
          </rPr>
          <t>Introduzca un texto con la finalidad de la contratación</t>
        </r>
      </text>
    </comment>
    <comment ref="C2244" authorId="2" shapeId="0" xr:uid="{1168D928-DA41-48E2-B135-54D1221F79CC}">
      <text>
        <r>
          <rPr>
            <sz val="11"/>
            <color theme="1"/>
            <rFont val="Calibri"/>
            <family val="2"/>
            <scheme val="minor"/>
          </rPr>
          <t>Seleccionar un valor del listado</t>
        </r>
      </text>
    </comment>
    <comment ref="D2244" authorId="2" shapeId="0" xr:uid="{C13B1E9B-A987-4AE6-BB5F-821C0F8287EF}">
      <text>
        <r>
          <rPr>
            <sz val="11"/>
            <color theme="1"/>
            <rFont val="Calibri"/>
            <family val="2"/>
            <scheme val="minor"/>
          </rPr>
          <t>Seleccione el tipo de procedimiento</t>
        </r>
      </text>
    </comment>
    <comment ref="E2244" authorId="2" shapeId="0" xr:uid="{2815ED68-0B4A-4387-938C-3C2BA3C8CA69}">
      <text>
        <r>
          <rPr>
            <sz val="11"/>
            <color theme="1"/>
            <rFont val="Calibri"/>
            <family val="2"/>
            <scheme val="minor"/>
          </rPr>
          <t>Seleccione un valor de la lista</t>
        </r>
      </text>
    </comment>
    <comment ref="F2244" authorId="2" shapeId="0" xr:uid="{85BCF743-83FF-4A9F-88E4-727FC1AC55CF}">
      <text>
        <r>
          <rPr>
            <sz val="11"/>
            <color theme="1"/>
            <rFont val="Calibri"/>
            <family val="2"/>
            <scheme val="minor"/>
          </rPr>
          <t>Introduzca el código SNIP</t>
        </r>
      </text>
    </comment>
    <comment ref="C2245" authorId="2" shapeId="0" xr:uid="{F8D9ABCA-34F3-4BA0-9966-539E15A9F60A}">
      <text>
        <r>
          <rPr>
            <sz val="11"/>
            <color theme="1"/>
            <rFont val="Calibri"/>
            <family val="2"/>
            <scheme val="minor"/>
          </rPr>
          <t>Introduzca la fecha de inicio del proceso, en formato dd-mm-aaaa</t>
        </r>
      </text>
    </comment>
    <comment ref="F2245" authorId="2" shapeId="0" xr:uid="{920735A3-A7AC-4B43-81B1-D485652A3E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6" authorId="2" shapeId="0" xr:uid="{BB31FA04-BA91-4330-A76A-027F228C40E1}">
      <text/>
    </comment>
    <comment ref="C2247" authorId="2" shapeId="0" xr:uid="{EB886AC9-FC7C-420B-A2D0-84D9DC58FEA2}">
      <text>
        <r>
          <rPr>
            <sz val="11"/>
            <color theme="1"/>
            <rFont val="Calibri"/>
            <family val="2"/>
            <scheme val="minor"/>
          </rPr>
          <t>Introduzca la fecha prevista de adjudicación, en formato dd-mm-aaaa</t>
        </r>
      </text>
    </comment>
    <comment ref="F2247" authorId="2" shapeId="0" xr:uid="{D1A482AD-5EFA-421C-963D-A64CBB1B74D4}">
      <text/>
    </comment>
    <comment ref="F2248" authorId="2" shapeId="0" xr:uid="{4670EB1D-B093-4229-B643-CD1E410E5DE6}">
      <text/>
    </comment>
    <comment ref="A2250" authorId="2" shapeId="0" xr:uid="{08F672CF-FB08-40A0-B0EF-837008500DF3}">
      <text>
        <r>
          <rPr>
            <sz val="11"/>
            <color theme="1"/>
            <rFont val="Calibri"/>
            <family val="2"/>
            <scheme val="minor"/>
          </rPr>
          <t>Introduzca un codigo UNSPSC</t>
        </r>
      </text>
    </comment>
    <comment ref="B2250" authorId="2" shapeId="0" xr:uid="{B78DBCA7-59F9-4CF7-A020-5075FFD7D154}">
      <text>
        <r>
          <rPr>
            <sz val="11"/>
            <color theme="1"/>
            <rFont val="Calibri"/>
            <family val="2"/>
            <scheme val="minor"/>
          </rPr>
          <t>Descripción calculada automáticamente a partir de código del artículo</t>
        </r>
      </text>
    </comment>
    <comment ref="C2250" authorId="2" shapeId="0" xr:uid="{12F3A3C0-85DE-4566-A735-B1DCB4673C70}">
      <text>
        <r>
          <rPr>
            <sz val="11"/>
            <color theme="1"/>
            <rFont val="Calibri"/>
            <family val="2"/>
            <scheme val="minor"/>
          </rPr>
          <t>Seleccione un valor de la lista</t>
        </r>
      </text>
    </comment>
    <comment ref="D2250" authorId="2" shapeId="0" xr:uid="{4B47C094-F8D5-4783-AE9B-893A5AF7508F}">
      <text>
        <r>
          <rPr>
            <sz val="11"/>
            <color theme="1"/>
            <rFont val="Calibri"/>
            <family val="2"/>
            <scheme val="minor"/>
          </rPr>
          <t>Introduzca un número con dos decimales como máximo. Debe ser igual o mayor a la "Cantidad Real Consumida"</t>
        </r>
      </text>
    </comment>
    <comment ref="E2250" authorId="2" shapeId="0" xr:uid="{71E62327-DEEE-4159-A358-574777888F46}">
      <text>
        <r>
          <rPr>
            <sz val="11"/>
            <color theme="1"/>
            <rFont val="Calibri"/>
            <family val="2"/>
            <scheme val="minor"/>
          </rPr>
          <t>Introduzca un número con dos decimales como máximo</t>
        </r>
      </text>
    </comment>
    <comment ref="F2250" authorId="2" shapeId="0" xr:uid="{02C5E82F-A1C3-4BB1-A094-F2DED22F61BD}">
      <text>
        <r>
          <rPr>
            <sz val="11"/>
            <color theme="1"/>
            <rFont val="Calibri"/>
            <family val="2"/>
            <scheme val="minor"/>
          </rPr>
          <t>Monto calculado automáticamente por el sistema</t>
        </r>
      </text>
    </comment>
    <comment ref="A2258" authorId="1" shapeId="0" xr:uid="{DEEC1FA6-1216-4BDA-BCF3-27B7B8C22EFE}">
      <text>
        <r>
          <rPr>
            <sz val="11"/>
            <color theme="1"/>
            <rFont val="Calibri"/>
            <family val="2"/>
            <scheme val="minor"/>
          </rPr>
          <t>Introducir un texto con el nombre o referencia de la contratación</t>
        </r>
      </text>
    </comment>
    <comment ref="B2258" authorId="1" shapeId="0" xr:uid="{6FA31150-B00F-4DFA-9472-95465A9B909D}">
      <text>
        <r>
          <rPr>
            <sz val="11"/>
            <color theme="1"/>
            <rFont val="Calibri"/>
            <family val="2"/>
            <scheme val="minor"/>
          </rPr>
          <t>Introduzca un texto con la finalidad de la contratación</t>
        </r>
      </text>
    </comment>
    <comment ref="C2258" authorId="2" shapeId="0" xr:uid="{EE3096EF-3196-4C10-A3EE-415E5741FE31}">
      <text>
        <r>
          <rPr>
            <sz val="11"/>
            <color theme="1"/>
            <rFont val="Calibri"/>
            <family val="2"/>
            <scheme val="minor"/>
          </rPr>
          <t>Seleccionar un valor del listado</t>
        </r>
      </text>
    </comment>
    <comment ref="D2258" authorId="2" shapeId="0" xr:uid="{11D74815-B962-4831-8621-F8D3FC162A58}">
      <text>
        <r>
          <rPr>
            <sz val="11"/>
            <color theme="1"/>
            <rFont val="Calibri"/>
            <family val="2"/>
            <scheme val="minor"/>
          </rPr>
          <t>Seleccione el tipo de procedimiento</t>
        </r>
      </text>
    </comment>
    <comment ref="E2258" authorId="2" shapeId="0" xr:uid="{0E4359A2-E11A-4FFC-BA9B-80C05B00AEA2}">
      <text>
        <r>
          <rPr>
            <sz val="11"/>
            <color theme="1"/>
            <rFont val="Calibri"/>
            <family val="2"/>
            <scheme val="minor"/>
          </rPr>
          <t>Seleccione un valor de la lista</t>
        </r>
      </text>
    </comment>
    <comment ref="F2258" authorId="2" shapeId="0" xr:uid="{5C4A1E4D-2C0A-4682-8707-C32C0E25B169}">
      <text>
        <r>
          <rPr>
            <sz val="11"/>
            <color theme="1"/>
            <rFont val="Calibri"/>
            <family val="2"/>
            <scheme val="minor"/>
          </rPr>
          <t>Introduzca el código SNIP</t>
        </r>
      </text>
    </comment>
    <comment ref="C2259" authorId="2" shapeId="0" xr:uid="{B4890E3E-FCAE-4620-9FA4-366B6784B1D0}">
      <text>
        <r>
          <rPr>
            <sz val="11"/>
            <color theme="1"/>
            <rFont val="Calibri"/>
            <family val="2"/>
            <scheme val="minor"/>
          </rPr>
          <t>Introduzca la fecha de inicio del proceso, en formato dd-mm-aaaa</t>
        </r>
      </text>
    </comment>
    <comment ref="F2259" authorId="2" shapeId="0" xr:uid="{5216DDD7-656C-47D0-A576-5FF062AF3D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0" authorId="2" shapeId="0" xr:uid="{4A262D84-4FDA-489D-A332-C778C83F391C}">
      <text/>
    </comment>
    <comment ref="C2261" authorId="2" shapeId="0" xr:uid="{38FE8FC1-9CF9-458A-BFE6-D1D45A97E883}">
      <text>
        <r>
          <rPr>
            <sz val="11"/>
            <color theme="1"/>
            <rFont val="Calibri"/>
            <family val="2"/>
            <scheme val="minor"/>
          </rPr>
          <t>Introduzca la fecha prevista de adjudicación, en formato dd-mm-aaaa</t>
        </r>
      </text>
    </comment>
    <comment ref="F2261" authorId="2" shapeId="0" xr:uid="{F6CFE213-373E-468B-B713-AD48C4C4CE87}">
      <text/>
    </comment>
    <comment ref="F2262" authorId="2" shapeId="0" xr:uid="{B02D7CF9-2002-4924-A30B-9020966ECF62}">
      <text/>
    </comment>
    <comment ref="A2264" authorId="2" shapeId="0" xr:uid="{C0E02F1E-FAC6-48C9-B440-5ACB77D33E44}">
      <text>
        <r>
          <rPr>
            <sz val="11"/>
            <color theme="1"/>
            <rFont val="Calibri"/>
            <family val="2"/>
            <scheme val="minor"/>
          </rPr>
          <t>Introduzca un codigo UNSPSC</t>
        </r>
      </text>
    </comment>
    <comment ref="B2264" authorId="2" shapeId="0" xr:uid="{D677D46C-B04D-4707-AD34-637C4827A595}">
      <text>
        <r>
          <rPr>
            <sz val="11"/>
            <color theme="1"/>
            <rFont val="Calibri"/>
            <family val="2"/>
            <scheme val="minor"/>
          </rPr>
          <t>Descripción calculada automáticamente a partir de código del artículo</t>
        </r>
      </text>
    </comment>
    <comment ref="C2264" authorId="2" shapeId="0" xr:uid="{EB89E1F8-AF6C-4F35-A244-94BBDCEE4F7A}">
      <text>
        <r>
          <rPr>
            <sz val="11"/>
            <color theme="1"/>
            <rFont val="Calibri"/>
            <family val="2"/>
            <scheme val="minor"/>
          </rPr>
          <t>Seleccione un valor de la lista</t>
        </r>
      </text>
    </comment>
    <comment ref="D2264" authorId="2" shapeId="0" xr:uid="{B5F3ECA3-1EB8-4F23-A9D7-EE8602B3778F}">
      <text>
        <r>
          <rPr>
            <sz val="11"/>
            <color theme="1"/>
            <rFont val="Calibri"/>
            <family val="2"/>
            <scheme val="minor"/>
          </rPr>
          <t>Introduzca un número con dos decimales como máximo. Debe ser igual o mayor a la "Cantidad Real Consumida"</t>
        </r>
      </text>
    </comment>
    <comment ref="E2264" authorId="2" shapeId="0" xr:uid="{78D10151-B376-4DB4-A6F1-CF865B98D43B}">
      <text>
        <r>
          <rPr>
            <sz val="11"/>
            <color theme="1"/>
            <rFont val="Calibri"/>
            <family val="2"/>
            <scheme val="minor"/>
          </rPr>
          <t>Introduzca un número con dos decimales como máximo</t>
        </r>
      </text>
    </comment>
    <comment ref="F2264" authorId="2" shapeId="0" xr:uid="{CC7AD5A3-AED2-4CDC-84B8-DA5222B5624A}">
      <text>
        <r>
          <rPr>
            <sz val="11"/>
            <color theme="1"/>
            <rFont val="Calibri"/>
            <family val="2"/>
            <scheme val="minor"/>
          </rPr>
          <t>Monto calculado automáticamente por el sistema</t>
        </r>
      </text>
    </comment>
    <comment ref="A2270" authorId="1" shapeId="0" xr:uid="{626E3FC2-83B4-4BC9-BD6F-AE9A45C79D69}">
      <text>
        <r>
          <rPr>
            <sz val="11"/>
            <color theme="1"/>
            <rFont val="Calibri"/>
            <family val="2"/>
            <scheme val="minor"/>
          </rPr>
          <t>Introducir un texto con el nombre o referencia de la contratación</t>
        </r>
      </text>
    </comment>
    <comment ref="B2270" authorId="1" shapeId="0" xr:uid="{5642C437-84EA-4BA7-9DBD-83861CF43B42}">
      <text>
        <r>
          <rPr>
            <sz val="11"/>
            <color theme="1"/>
            <rFont val="Calibri"/>
            <family val="2"/>
            <scheme val="minor"/>
          </rPr>
          <t>Introduzca un texto con la finalidad de la contratación</t>
        </r>
      </text>
    </comment>
    <comment ref="C2270" authorId="2" shapeId="0" xr:uid="{2365ECC3-CA90-4205-830B-86291873BBBC}">
      <text>
        <r>
          <rPr>
            <sz val="11"/>
            <color theme="1"/>
            <rFont val="Calibri"/>
            <family val="2"/>
            <scheme val="minor"/>
          </rPr>
          <t>Seleccionar un valor del listado</t>
        </r>
      </text>
    </comment>
    <comment ref="D2270" authorId="2" shapeId="0" xr:uid="{42C6B48F-DF28-4524-876F-218EDA87BEEF}">
      <text>
        <r>
          <rPr>
            <sz val="11"/>
            <color theme="1"/>
            <rFont val="Calibri"/>
            <family val="2"/>
            <scheme val="minor"/>
          </rPr>
          <t>Seleccione el tipo de procedimiento</t>
        </r>
      </text>
    </comment>
    <comment ref="E2270" authorId="2" shapeId="0" xr:uid="{CEB16A20-B140-4593-A5B5-640B786F6071}">
      <text>
        <r>
          <rPr>
            <sz val="11"/>
            <color theme="1"/>
            <rFont val="Calibri"/>
            <family val="2"/>
            <scheme val="minor"/>
          </rPr>
          <t>Seleccione un valor de la lista</t>
        </r>
      </text>
    </comment>
    <comment ref="F2270" authorId="2" shapeId="0" xr:uid="{7B643324-AD0A-480D-BFA7-6F9EEB2BD9BE}">
      <text>
        <r>
          <rPr>
            <sz val="11"/>
            <color theme="1"/>
            <rFont val="Calibri"/>
            <family val="2"/>
            <scheme val="minor"/>
          </rPr>
          <t>Introduzca el código SNIP</t>
        </r>
      </text>
    </comment>
    <comment ref="C2271" authorId="2" shapeId="0" xr:uid="{EE37D4F2-2A51-4810-B8D2-32F99A533B15}">
      <text>
        <r>
          <rPr>
            <sz val="11"/>
            <color theme="1"/>
            <rFont val="Calibri"/>
            <family val="2"/>
            <scheme val="minor"/>
          </rPr>
          <t>Introduzca la fecha de inicio del proceso, en formato dd-mm-aaaa</t>
        </r>
      </text>
    </comment>
    <comment ref="F2271" authorId="2" shapeId="0" xr:uid="{43383C7B-28CC-4ED6-B377-A0FB91156D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2" authorId="2" shapeId="0" xr:uid="{258C7145-712F-48E0-AA94-58DC6EA86AD2}">
      <text/>
    </comment>
    <comment ref="C2273" authorId="2" shapeId="0" xr:uid="{9222DCF0-3763-437B-AB7F-E64D591A44B4}">
      <text>
        <r>
          <rPr>
            <sz val="11"/>
            <color theme="1"/>
            <rFont val="Calibri"/>
            <family val="2"/>
            <scheme val="minor"/>
          </rPr>
          <t>Introduzca la fecha prevista de adjudicación, en formato dd-mm-aaaa</t>
        </r>
      </text>
    </comment>
    <comment ref="F2273" authorId="2" shapeId="0" xr:uid="{A8E92320-81F2-4419-A345-555F208EC56F}">
      <text/>
    </comment>
    <comment ref="F2274" authorId="2" shapeId="0" xr:uid="{36730F31-8C8B-4DED-9950-5A0DD2C77828}">
      <text/>
    </comment>
    <comment ref="A2276" authorId="2" shapeId="0" xr:uid="{C23FB2F0-6C75-4A23-8A2D-650529A108EF}">
      <text>
        <r>
          <rPr>
            <sz val="11"/>
            <color theme="1"/>
            <rFont val="Calibri"/>
            <family val="2"/>
            <scheme val="minor"/>
          </rPr>
          <t>Introduzca un codigo UNSPSC</t>
        </r>
      </text>
    </comment>
    <comment ref="B2276" authorId="2" shapeId="0" xr:uid="{A2F401DE-A698-4A5E-8D0B-3091BA5F460E}">
      <text>
        <r>
          <rPr>
            <sz val="11"/>
            <color theme="1"/>
            <rFont val="Calibri"/>
            <family val="2"/>
            <scheme val="minor"/>
          </rPr>
          <t>Descripción calculada automáticamente a partir de código del artículo</t>
        </r>
      </text>
    </comment>
    <comment ref="C2276" authorId="2" shapeId="0" xr:uid="{029E00BA-8947-4C30-A6E9-C124FBE7C3AD}">
      <text>
        <r>
          <rPr>
            <sz val="11"/>
            <color theme="1"/>
            <rFont val="Calibri"/>
            <family val="2"/>
            <scheme val="minor"/>
          </rPr>
          <t>Seleccione un valor de la lista</t>
        </r>
      </text>
    </comment>
    <comment ref="D2276" authorId="2" shapeId="0" xr:uid="{738D75A2-4237-4E9E-96A9-CD3545248763}">
      <text>
        <r>
          <rPr>
            <sz val="11"/>
            <color theme="1"/>
            <rFont val="Calibri"/>
            <family val="2"/>
            <scheme val="minor"/>
          </rPr>
          <t>Introduzca un número con dos decimales como máximo. Debe ser igual o mayor a la "Cantidad Real Consumida"</t>
        </r>
      </text>
    </comment>
    <comment ref="E2276" authorId="2" shapeId="0" xr:uid="{614DF089-05AB-4FB9-8C1E-630851592BF1}">
      <text>
        <r>
          <rPr>
            <sz val="11"/>
            <color theme="1"/>
            <rFont val="Calibri"/>
            <family val="2"/>
            <scheme val="minor"/>
          </rPr>
          <t>Introduzca un número con dos decimales como máximo</t>
        </r>
      </text>
    </comment>
    <comment ref="F2276" authorId="2" shapeId="0" xr:uid="{61B9B3CC-9C15-40B7-A324-CCCB1C41635A}">
      <text>
        <r>
          <rPr>
            <sz val="11"/>
            <color theme="1"/>
            <rFont val="Calibri"/>
            <family val="2"/>
            <scheme val="minor"/>
          </rPr>
          <t>Monto calculado automáticamente por el sistema</t>
        </r>
      </text>
    </comment>
    <comment ref="A2282" authorId="1" shapeId="0" xr:uid="{662A9BE8-0DE7-441E-ADE6-6C322B46D0A2}">
      <text>
        <r>
          <rPr>
            <sz val="11"/>
            <color theme="1"/>
            <rFont val="Calibri"/>
            <family val="2"/>
            <scheme val="minor"/>
          </rPr>
          <t>Introducir un texto con el nombre o referencia de la contratación</t>
        </r>
      </text>
    </comment>
    <comment ref="B2282" authorId="1" shapeId="0" xr:uid="{DB2EE4CA-D642-4959-811D-BE5731C7D4BB}">
      <text>
        <r>
          <rPr>
            <sz val="11"/>
            <color theme="1"/>
            <rFont val="Calibri"/>
            <family val="2"/>
            <scheme val="minor"/>
          </rPr>
          <t>Introduzca un texto con la finalidad de la contratación</t>
        </r>
      </text>
    </comment>
    <comment ref="C2282" authorId="1" shapeId="0" xr:uid="{596B294A-0853-4153-9EF4-2A48DF4056D2}">
      <text>
        <r>
          <rPr>
            <sz val="11"/>
            <color theme="1"/>
            <rFont val="Calibri"/>
            <family val="2"/>
            <scheme val="minor"/>
          </rPr>
          <t>Seleccionar un valor del listado</t>
        </r>
      </text>
    </comment>
    <comment ref="D2282" authorId="1" shapeId="0" xr:uid="{14AEDF13-0FC3-41B4-B35D-95F8E7D11EE5}">
      <text>
        <r>
          <rPr>
            <sz val="11"/>
            <color theme="1"/>
            <rFont val="Calibri"/>
            <family val="2"/>
            <scheme val="minor"/>
          </rPr>
          <t>Seleccione el tipo de procedimiento</t>
        </r>
      </text>
    </comment>
    <comment ref="E2282" authorId="2" shapeId="0" xr:uid="{CCA793DD-9C1E-490A-99F3-364BC69ED817}">
      <text>
        <r>
          <rPr>
            <sz val="11"/>
            <color theme="1"/>
            <rFont val="Calibri"/>
            <family val="2"/>
            <scheme val="minor"/>
          </rPr>
          <t>Seleccione un valor de la lista</t>
        </r>
      </text>
    </comment>
    <comment ref="F2282" authorId="2" shapeId="0" xr:uid="{A40223C1-7144-40CC-8D9D-CA8D6979C337}">
      <text>
        <r>
          <rPr>
            <sz val="11"/>
            <color theme="1"/>
            <rFont val="Calibri"/>
            <family val="2"/>
            <scheme val="minor"/>
          </rPr>
          <t>Introduzca el código SNIP</t>
        </r>
      </text>
    </comment>
    <comment ref="C2283" authorId="2" shapeId="0" xr:uid="{98099217-D6E5-4669-B275-681086FCF90D}">
      <text>
        <r>
          <rPr>
            <sz val="11"/>
            <color theme="1"/>
            <rFont val="Calibri"/>
            <family val="2"/>
            <scheme val="minor"/>
          </rPr>
          <t>Introduzca la fecha de inicio del proceso, en formato dd-mm-aaaa</t>
        </r>
      </text>
    </comment>
    <comment ref="F2283" authorId="2" shapeId="0" xr:uid="{EB296F03-28A1-4A0C-930E-0B361054E7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2" shapeId="0" xr:uid="{4BE47355-78A3-48DD-88B8-18F1EC7DCF30}">
      <text/>
    </comment>
    <comment ref="C2285" authorId="2" shapeId="0" xr:uid="{6CC41CED-F3A4-47BB-9B79-6A1075FE71B0}">
      <text>
        <r>
          <rPr>
            <sz val="11"/>
            <color theme="1"/>
            <rFont val="Calibri"/>
            <family val="2"/>
            <scheme val="minor"/>
          </rPr>
          <t>Introduzca la fecha prevista de adjudicación, en formato dd-mm-aaaa</t>
        </r>
      </text>
    </comment>
    <comment ref="F2285" authorId="2" shapeId="0" xr:uid="{DAC49AEA-5506-4ECA-B6E1-83318E95A6BB}">
      <text/>
    </comment>
    <comment ref="F2286" authorId="2" shapeId="0" xr:uid="{AC0A25F2-51FD-4D44-AD46-5114404E951D}">
      <text/>
    </comment>
    <comment ref="A2288" authorId="2" shapeId="0" xr:uid="{CCCDB884-FEF7-4A01-90E5-028B45174C55}">
      <text>
        <r>
          <rPr>
            <sz val="11"/>
            <color theme="1"/>
            <rFont val="Calibri"/>
            <family val="2"/>
            <scheme val="minor"/>
          </rPr>
          <t>Introduzca un codigo UNSPSC</t>
        </r>
      </text>
    </comment>
    <comment ref="B2288" authorId="2" shapeId="0" xr:uid="{6C2D0789-89E5-4583-A5BC-2F1932713581}">
      <text>
        <r>
          <rPr>
            <sz val="11"/>
            <color theme="1"/>
            <rFont val="Calibri"/>
            <family val="2"/>
            <scheme val="minor"/>
          </rPr>
          <t>Descripción calculada automáticamente a partir de código del artículo</t>
        </r>
      </text>
    </comment>
    <comment ref="C2288" authorId="2" shapeId="0" xr:uid="{CA67C31C-69CD-4551-840F-B727F54AB783}">
      <text>
        <r>
          <rPr>
            <sz val="11"/>
            <color theme="1"/>
            <rFont val="Calibri"/>
            <family val="2"/>
            <scheme val="minor"/>
          </rPr>
          <t>Seleccione un valor de la lista</t>
        </r>
      </text>
    </comment>
    <comment ref="D2288" authorId="2" shapeId="0" xr:uid="{B677B574-63FC-4303-AD51-8E60CCAF75D0}">
      <text>
        <r>
          <rPr>
            <sz val="11"/>
            <color theme="1"/>
            <rFont val="Calibri"/>
            <family val="2"/>
            <scheme val="minor"/>
          </rPr>
          <t>Introduzca un número con dos decimales como máximo. Debe ser igual o mayor a la "Cantidad Real Consumida"</t>
        </r>
      </text>
    </comment>
    <comment ref="E2288" authorId="2" shapeId="0" xr:uid="{2D166B93-82E7-478B-A5DD-47DB7A0D6DAD}">
      <text>
        <r>
          <rPr>
            <sz val="11"/>
            <color theme="1"/>
            <rFont val="Calibri"/>
            <family val="2"/>
            <scheme val="minor"/>
          </rPr>
          <t>Introduzca un número con dos decimales como máximo</t>
        </r>
      </text>
    </comment>
    <comment ref="F2288" authorId="2" shapeId="0" xr:uid="{A16228C6-4CC9-4A0E-8603-14360C0B1BD8}">
      <text>
        <r>
          <rPr>
            <sz val="11"/>
            <color theme="1"/>
            <rFont val="Calibri"/>
            <family val="2"/>
            <scheme val="minor"/>
          </rPr>
          <t>Monto calculado automáticamente por el sistema</t>
        </r>
      </text>
    </comment>
    <comment ref="A2294" authorId="1" shapeId="0" xr:uid="{0ECE1978-A7B3-492C-8ABE-2421491CDDD2}">
      <text>
        <r>
          <rPr>
            <sz val="11"/>
            <color theme="1"/>
            <rFont val="Calibri"/>
            <family val="2"/>
            <scheme val="minor"/>
          </rPr>
          <t>Introducir un texto con el nombre o referencia de la contratación</t>
        </r>
      </text>
    </comment>
    <comment ref="B2294" authorId="1" shapeId="0" xr:uid="{E30096EC-4FD4-4466-836E-40E0A7615427}">
      <text>
        <r>
          <rPr>
            <sz val="11"/>
            <color theme="1"/>
            <rFont val="Calibri"/>
            <family val="2"/>
            <scheme val="minor"/>
          </rPr>
          <t>Introduzca un texto con la finalidad de la contratación</t>
        </r>
      </text>
    </comment>
    <comment ref="C2294" authorId="1" shapeId="0" xr:uid="{D7C3D82C-4107-46CF-A13B-4F229B7D3719}">
      <text>
        <r>
          <rPr>
            <sz val="11"/>
            <color theme="1"/>
            <rFont val="Calibri"/>
            <family val="2"/>
            <scheme val="minor"/>
          </rPr>
          <t>Seleccionar un valor del listado</t>
        </r>
      </text>
    </comment>
    <comment ref="D2294" authorId="1" shapeId="0" xr:uid="{63BF3EB3-4F96-4BCA-8789-09CDC82FE524}">
      <text>
        <r>
          <rPr>
            <sz val="11"/>
            <color theme="1"/>
            <rFont val="Calibri"/>
            <family val="2"/>
            <scheme val="minor"/>
          </rPr>
          <t>Seleccione el tipo de procedimiento</t>
        </r>
      </text>
    </comment>
    <comment ref="E2294" authorId="2" shapeId="0" xr:uid="{BDA9DF0D-7509-42D0-B3E9-10897789FE65}">
      <text>
        <r>
          <rPr>
            <sz val="11"/>
            <color theme="1"/>
            <rFont val="Calibri"/>
            <family val="2"/>
            <scheme val="minor"/>
          </rPr>
          <t>Seleccione un valor de la lista</t>
        </r>
      </text>
    </comment>
    <comment ref="F2294" authorId="2" shapeId="0" xr:uid="{C1BF8241-86EA-4FC0-9830-E021DE5C4292}">
      <text>
        <r>
          <rPr>
            <sz val="11"/>
            <color theme="1"/>
            <rFont val="Calibri"/>
            <family val="2"/>
            <scheme val="minor"/>
          </rPr>
          <t>Introduzca el código SNIP</t>
        </r>
      </text>
    </comment>
    <comment ref="C2295" authorId="2" shapeId="0" xr:uid="{1518FF7A-051F-4DD7-AF09-4D1615251877}">
      <text>
        <r>
          <rPr>
            <sz val="11"/>
            <color theme="1"/>
            <rFont val="Calibri"/>
            <family val="2"/>
            <scheme val="minor"/>
          </rPr>
          <t>Introduzca la fecha de inicio del proceso, en formato dd-mm-aaaa</t>
        </r>
      </text>
    </comment>
    <comment ref="F2295" authorId="2" shapeId="0" xr:uid="{AA0E9B9A-FF39-481E-A7C2-F7790F548A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6" authorId="2" shapeId="0" xr:uid="{2074DAB9-F6BF-454C-8E59-CC2750264F2A}">
      <text/>
    </comment>
    <comment ref="C2297" authorId="2" shapeId="0" xr:uid="{AFBB9F2E-160E-4337-B00E-C889F650BC3E}">
      <text>
        <r>
          <rPr>
            <sz val="11"/>
            <color theme="1"/>
            <rFont val="Calibri"/>
            <family val="2"/>
            <scheme val="minor"/>
          </rPr>
          <t>Introduzca la fecha prevista de adjudicación, en formato dd-mm-aaaa</t>
        </r>
      </text>
    </comment>
    <comment ref="F2297" authorId="2" shapeId="0" xr:uid="{D21555BD-87C1-435E-8CA5-F5839A70DF6A}">
      <text/>
    </comment>
    <comment ref="F2298" authorId="2" shapeId="0" xr:uid="{5D238867-A94A-48F8-94DB-CDC3484E9DD3}">
      <text/>
    </comment>
    <comment ref="A2300" authorId="2" shapeId="0" xr:uid="{82CD3079-004D-4127-8BE0-F0DD3A173C10}">
      <text>
        <r>
          <rPr>
            <sz val="11"/>
            <color theme="1"/>
            <rFont val="Calibri"/>
            <family val="2"/>
            <scheme val="minor"/>
          </rPr>
          <t>Introduzca un codigo UNSPSC</t>
        </r>
      </text>
    </comment>
    <comment ref="B2300" authorId="2" shapeId="0" xr:uid="{053E3866-B614-4E0F-A54B-1B7F490D6A95}">
      <text>
        <r>
          <rPr>
            <sz val="11"/>
            <color theme="1"/>
            <rFont val="Calibri"/>
            <family val="2"/>
            <scheme val="minor"/>
          </rPr>
          <t>Descripción calculada automáticamente a partir de código del artículo</t>
        </r>
      </text>
    </comment>
    <comment ref="C2300" authorId="2" shapeId="0" xr:uid="{B134A73B-BC33-4A02-A86A-8A798D2E690A}">
      <text>
        <r>
          <rPr>
            <sz val="11"/>
            <color theme="1"/>
            <rFont val="Calibri"/>
            <family val="2"/>
            <scheme val="minor"/>
          </rPr>
          <t>Seleccione un valor de la lista</t>
        </r>
      </text>
    </comment>
    <comment ref="D2300" authorId="2" shapeId="0" xr:uid="{9E09900A-F829-4A2F-857F-48F3813F1A8B}">
      <text>
        <r>
          <rPr>
            <sz val="11"/>
            <color theme="1"/>
            <rFont val="Calibri"/>
            <family val="2"/>
            <scheme val="minor"/>
          </rPr>
          <t>Introduzca un número con dos decimales como máximo. Debe ser igual o mayor a la "Cantidad Real Consumida"</t>
        </r>
      </text>
    </comment>
    <comment ref="E2300" authorId="2" shapeId="0" xr:uid="{57B56450-6D0C-46C7-A6FF-9BC1F030EE82}">
      <text>
        <r>
          <rPr>
            <sz val="11"/>
            <color theme="1"/>
            <rFont val="Calibri"/>
            <family val="2"/>
            <scheme val="minor"/>
          </rPr>
          <t>Introduzca un número con dos decimales como máximo</t>
        </r>
      </text>
    </comment>
    <comment ref="F2300" authorId="2" shapeId="0" xr:uid="{0CD7B865-D8C6-4FC6-B8D2-7255D778533E}">
      <text>
        <r>
          <rPr>
            <sz val="11"/>
            <color theme="1"/>
            <rFont val="Calibri"/>
            <family val="2"/>
            <scheme val="minor"/>
          </rPr>
          <t>Monto calculado automáticamente por el sistema</t>
        </r>
      </text>
    </comment>
    <comment ref="A2307" authorId="1" shapeId="0" xr:uid="{FE2865CD-B13D-4AC4-8C16-650C132D439D}">
      <text>
        <r>
          <rPr>
            <sz val="11"/>
            <color theme="1"/>
            <rFont val="Calibri"/>
            <family val="2"/>
            <scheme val="minor"/>
          </rPr>
          <t>Introducir un texto con el nombre o referencia de la contratación</t>
        </r>
      </text>
    </comment>
    <comment ref="B2307" authorId="1" shapeId="0" xr:uid="{BDA92940-064C-463D-82E3-7CDF293CF5BA}">
      <text>
        <r>
          <rPr>
            <sz val="11"/>
            <color theme="1"/>
            <rFont val="Calibri"/>
            <family val="2"/>
            <scheme val="minor"/>
          </rPr>
          <t>Introduzca un texto con la finalidad de la contratación</t>
        </r>
      </text>
    </comment>
    <comment ref="C2307" authorId="1" shapeId="0" xr:uid="{A9292479-F3B0-4D95-94E7-C3B443BEECF2}">
      <text>
        <r>
          <rPr>
            <sz val="11"/>
            <color theme="1"/>
            <rFont val="Calibri"/>
            <family val="2"/>
            <scheme val="minor"/>
          </rPr>
          <t>Seleccionar un valor del listado</t>
        </r>
      </text>
    </comment>
    <comment ref="D2307" authorId="1" shapeId="0" xr:uid="{2D8087B7-673D-40D2-A0A2-67D7AF4FE5D0}">
      <text>
        <r>
          <rPr>
            <sz val="11"/>
            <color theme="1"/>
            <rFont val="Calibri"/>
            <family val="2"/>
            <scheme val="minor"/>
          </rPr>
          <t>Seleccione el tipo de procedimiento</t>
        </r>
      </text>
    </comment>
    <comment ref="E2307" authorId="2" shapeId="0" xr:uid="{9D336FC9-B3AF-4ED8-9C4B-62420077EF04}">
      <text>
        <r>
          <rPr>
            <sz val="11"/>
            <color theme="1"/>
            <rFont val="Calibri"/>
            <family val="2"/>
            <scheme val="minor"/>
          </rPr>
          <t>Seleccione un valor de la lista</t>
        </r>
      </text>
    </comment>
    <comment ref="F2307" authorId="2" shapeId="0" xr:uid="{D9AFA365-9A0F-4138-A95B-1C153E385CEF}">
      <text>
        <r>
          <rPr>
            <sz val="11"/>
            <color theme="1"/>
            <rFont val="Calibri"/>
            <family val="2"/>
            <scheme val="minor"/>
          </rPr>
          <t>Introduzca el código SNIP</t>
        </r>
      </text>
    </comment>
    <comment ref="C2308" authorId="2" shapeId="0" xr:uid="{290C8B50-9C5E-4A51-9404-6BB2F3747F20}">
      <text>
        <r>
          <rPr>
            <sz val="11"/>
            <color theme="1"/>
            <rFont val="Calibri"/>
            <family val="2"/>
            <scheme val="minor"/>
          </rPr>
          <t>Introduzca la fecha de inicio del proceso, en formato dd-mm-aaaa</t>
        </r>
      </text>
    </comment>
    <comment ref="F2308" authorId="2" shapeId="0" xr:uid="{EF640400-9429-46FA-ADFD-32273A2046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2" shapeId="0" xr:uid="{1AC519D5-ECDD-4665-B8A2-2C743A50CBD0}">
      <text/>
    </comment>
    <comment ref="C2310" authorId="2" shapeId="0" xr:uid="{C3432500-B1A6-485C-8739-9487BB8279D2}">
      <text>
        <r>
          <rPr>
            <sz val="11"/>
            <color theme="1"/>
            <rFont val="Calibri"/>
            <family val="2"/>
            <scheme val="minor"/>
          </rPr>
          <t>Introduzca la fecha prevista de adjudicación, en formato dd-mm-aaaa</t>
        </r>
      </text>
    </comment>
    <comment ref="F2310" authorId="2" shapeId="0" xr:uid="{486E3174-C928-4BC6-8F74-C9C4945A7B63}">
      <text/>
    </comment>
    <comment ref="F2311" authorId="2" shapeId="0" xr:uid="{8E82DF91-9C76-4181-A998-28BCF9C51DAA}">
      <text/>
    </comment>
    <comment ref="A2313" authorId="2" shapeId="0" xr:uid="{3E679709-AF4F-4212-A92D-29815DAE4AB8}">
      <text>
        <r>
          <rPr>
            <sz val="11"/>
            <color theme="1"/>
            <rFont val="Calibri"/>
            <family val="2"/>
            <scheme val="minor"/>
          </rPr>
          <t>Introduzca un codigo UNSPSC</t>
        </r>
      </text>
    </comment>
    <comment ref="B2313" authorId="2" shapeId="0" xr:uid="{F3EFFFEB-2B42-4D3C-9859-560771025893}">
      <text>
        <r>
          <rPr>
            <sz val="11"/>
            <color theme="1"/>
            <rFont val="Calibri"/>
            <family val="2"/>
            <scheme val="minor"/>
          </rPr>
          <t>Descripción calculada automáticamente a partir de código del artículo</t>
        </r>
      </text>
    </comment>
    <comment ref="C2313" authorId="2" shapeId="0" xr:uid="{04679235-852E-45F0-8101-E814CB1887D3}">
      <text>
        <r>
          <rPr>
            <sz val="11"/>
            <color theme="1"/>
            <rFont val="Calibri"/>
            <family val="2"/>
            <scheme val="minor"/>
          </rPr>
          <t>Seleccione un valor de la lista</t>
        </r>
      </text>
    </comment>
    <comment ref="D2313" authorId="2" shapeId="0" xr:uid="{F7B14CD4-C9BD-451A-8A6D-B38D0EA77EA9}">
      <text>
        <r>
          <rPr>
            <sz val="11"/>
            <color theme="1"/>
            <rFont val="Calibri"/>
            <family val="2"/>
            <scheme val="minor"/>
          </rPr>
          <t>Introduzca un número con dos decimales como máximo. Debe ser igual o mayor a la "Cantidad Real Consumida"</t>
        </r>
      </text>
    </comment>
    <comment ref="E2313" authorId="2" shapeId="0" xr:uid="{BBA7FC3D-4D9B-41C7-ACFA-CA55B91E42ED}">
      <text>
        <r>
          <rPr>
            <sz val="11"/>
            <color theme="1"/>
            <rFont val="Calibri"/>
            <family val="2"/>
            <scheme val="minor"/>
          </rPr>
          <t>Introduzca un número con dos decimales como máximo</t>
        </r>
      </text>
    </comment>
    <comment ref="F2313" authorId="2" shapeId="0" xr:uid="{F7F502C5-478A-4532-8B90-FE8F74852210}">
      <text>
        <r>
          <rPr>
            <sz val="11"/>
            <color theme="1"/>
            <rFont val="Calibri"/>
            <family val="2"/>
            <scheme val="minor"/>
          </rPr>
          <t>Monto calculado automáticamente por el sistema</t>
        </r>
      </text>
    </comment>
    <comment ref="A2321" authorId="1" shapeId="0" xr:uid="{E672CB55-F5BC-4945-A67F-2CF121AF57B8}">
      <text>
        <r>
          <rPr>
            <sz val="11"/>
            <color theme="1"/>
            <rFont val="Calibri"/>
            <family val="2"/>
            <scheme val="minor"/>
          </rPr>
          <t>Introducir un texto con el nombre o referencia de la contratación</t>
        </r>
      </text>
    </comment>
    <comment ref="B2321" authorId="1" shapeId="0" xr:uid="{F5A297DC-EFE2-46C9-8F4C-11DD2539B638}">
      <text>
        <r>
          <rPr>
            <sz val="11"/>
            <color theme="1"/>
            <rFont val="Calibri"/>
            <family val="2"/>
            <scheme val="minor"/>
          </rPr>
          <t>Introduzca un texto con la finalidad de la contratación</t>
        </r>
      </text>
    </comment>
    <comment ref="C2321" authorId="1" shapeId="0" xr:uid="{A716B653-35EF-443B-A985-0FECBA46A43A}">
      <text>
        <r>
          <rPr>
            <sz val="11"/>
            <color theme="1"/>
            <rFont val="Calibri"/>
            <family val="2"/>
            <scheme val="minor"/>
          </rPr>
          <t>Seleccionar un valor del listado</t>
        </r>
      </text>
    </comment>
    <comment ref="D2321" authorId="1" shapeId="0" xr:uid="{55DEA231-BA82-44F8-A3AD-FD9B77B55F24}">
      <text>
        <r>
          <rPr>
            <sz val="11"/>
            <color theme="1"/>
            <rFont val="Calibri"/>
            <family val="2"/>
            <scheme val="minor"/>
          </rPr>
          <t>Seleccione el tipo de procedimiento</t>
        </r>
      </text>
    </comment>
    <comment ref="E2321" authorId="2" shapeId="0" xr:uid="{CAECD886-5584-4C48-AC23-118DC7AC1400}">
      <text>
        <r>
          <rPr>
            <sz val="11"/>
            <color theme="1"/>
            <rFont val="Calibri"/>
            <family val="2"/>
            <scheme val="minor"/>
          </rPr>
          <t>Seleccione un valor de la lista</t>
        </r>
      </text>
    </comment>
    <comment ref="F2321" authorId="2" shapeId="0" xr:uid="{D28F9D01-9D41-407F-A4A6-C18E7A3027AE}">
      <text>
        <r>
          <rPr>
            <sz val="11"/>
            <color theme="1"/>
            <rFont val="Calibri"/>
            <family val="2"/>
            <scheme val="minor"/>
          </rPr>
          <t>Introduzca el código SNIP</t>
        </r>
      </text>
    </comment>
    <comment ref="C2322" authorId="2" shapeId="0" xr:uid="{17EB3A86-92AD-43C9-8BDC-94A6866A323D}">
      <text>
        <r>
          <rPr>
            <sz val="11"/>
            <color theme="1"/>
            <rFont val="Calibri"/>
            <family val="2"/>
            <scheme val="minor"/>
          </rPr>
          <t>Introduzca la fecha de inicio del proceso, en formato dd-mm-aaaa</t>
        </r>
      </text>
    </comment>
    <comment ref="F2322" authorId="2" shapeId="0" xr:uid="{FA6AFCD6-7621-4D0C-8B8D-2043477058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3" authorId="2" shapeId="0" xr:uid="{03957656-0134-4C75-9A72-1831ED9D443B}">
      <text/>
    </comment>
    <comment ref="C2324" authorId="2" shapeId="0" xr:uid="{95FE4AE2-61CD-4F0E-AF08-9254A0DD7658}">
      <text>
        <r>
          <rPr>
            <sz val="11"/>
            <color theme="1"/>
            <rFont val="Calibri"/>
            <family val="2"/>
            <scheme val="minor"/>
          </rPr>
          <t>Introduzca la fecha prevista de adjudicación, en formato dd-mm-aaaa</t>
        </r>
      </text>
    </comment>
    <comment ref="F2324" authorId="2" shapeId="0" xr:uid="{B50E1048-26B2-4F8B-8FC3-8F63349B31EF}">
      <text/>
    </comment>
    <comment ref="F2325" authorId="2" shapeId="0" xr:uid="{9F51BCCD-E80A-47A5-9BAC-06BF883DC6B7}">
      <text/>
    </comment>
    <comment ref="A2327" authorId="2" shapeId="0" xr:uid="{290F8FB4-E8D9-4594-8A0D-007A428CBDD2}">
      <text>
        <r>
          <rPr>
            <sz val="11"/>
            <color theme="1"/>
            <rFont val="Calibri"/>
            <family val="2"/>
            <scheme val="minor"/>
          </rPr>
          <t>Introduzca un codigo UNSPSC</t>
        </r>
      </text>
    </comment>
    <comment ref="B2327" authorId="2" shapeId="0" xr:uid="{E95F9C3E-8B07-48FF-9EAF-ACA7781A4186}">
      <text>
        <r>
          <rPr>
            <sz val="11"/>
            <color theme="1"/>
            <rFont val="Calibri"/>
            <family val="2"/>
            <scheme val="minor"/>
          </rPr>
          <t>Descripción calculada automáticamente a partir de código del artículo</t>
        </r>
      </text>
    </comment>
    <comment ref="C2327" authorId="2" shapeId="0" xr:uid="{9795D75B-6CF3-4BC0-9462-3E8D1E5DA033}">
      <text>
        <r>
          <rPr>
            <sz val="11"/>
            <color theme="1"/>
            <rFont val="Calibri"/>
            <family val="2"/>
            <scheme val="minor"/>
          </rPr>
          <t>Seleccione un valor de la lista</t>
        </r>
      </text>
    </comment>
    <comment ref="D2327" authorId="2" shapeId="0" xr:uid="{F150F47C-818F-4047-A071-8BBA89E8855C}">
      <text>
        <r>
          <rPr>
            <sz val="11"/>
            <color theme="1"/>
            <rFont val="Calibri"/>
            <family val="2"/>
            <scheme val="minor"/>
          </rPr>
          <t>Introduzca un número con dos decimales como máximo. Debe ser igual o mayor a la "Cantidad Real Consumida"</t>
        </r>
      </text>
    </comment>
    <comment ref="E2327" authorId="2" shapeId="0" xr:uid="{48E1966E-C8E8-4282-A1B9-7D422D22460D}">
      <text>
        <r>
          <rPr>
            <sz val="11"/>
            <color theme="1"/>
            <rFont val="Calibri"/>
            <family val="2"/>
            <scheme val="minor"/>
          </rPr>
          <t>Introduzca un número con dos decimales como máximo</t>
        </r>
      </text>
    </comment>
    <comment ref="F2327" authorId="2" shapeId="0" xr:uid="{F0991A02-9735-478B-8534-107CEAF0710D}">
      <text>
        <r>
          <rPr>
            <sz val="11"/>
            <color theme="1"/>
            <rFont val="Calibri"/>
            <family val="2"/>
            <scheme val="minor"/>
          </rPr>
          <t>Monto calculado automáticamente por el sistema</t>
        </r>
      </text>
    </comment>
    <comment ref="A2334" authorId="1" shapeId="0" xr:uid="{6086B38A-8903-4DC7-A9D3-E9FD3360DBE7}">
      <text>
        <r>
          <rPr>
            <sz val="11"/>
            <color theme="1"/>
            <rFont val="Calibri"/>
            <family val="2"/>
            <scheme val="minor"/>
          </rPr>
          <t>Introducir un texto con el nombre o referencia de la contratación</t>
        </r>
      </text>
    </comment>
    <comment ref="B2334" authorId="1" shapeId="0" xr:uid="{1CD69663-C402-46BA-898A-A15563EEE03B}">
      <text>
        <r>
          <rPr>
            <sz val="11"/>
            <color theme="1"/>
            <rFont val="Calibri"/>
            <family val="2"/>
            <scheme val="minor"/>
          </rPr>
          <t>Introduzca un texto con la finalidad de la contratación</t>
        </r>
      </text>
    </comment>
    <comment ref="C2334" authorId="2" shapeId="0" xr:uid="{19166424-0056-4EEE-ADC0-62B8D12E9F37}">
      <text>
        <r>
          <rPr>
            <sz val="11"/>
            <color theme="1"/>
            <rFont val="Calibri"/>
            <family val="2"/>
            <scheme val="minor"/>
          </rPr>
          <t>Seleccionar un valor del listado</t>
        </r>
      </text>
    </comment>
    <comment ref="D2334" authorId="2" shapeId="0" xr:uid="{605B8112-9253-48EC-A32B-17AB85736D97}">
      <text>
        <r>
          <rPr>
            <sz val="11"/>
            <color theme="1"/>
            <rFont val="Calibri"/>
            <family val="2"/>
            <scheme val="minor"/>
          </rPr>
          <t>Seleccione un valor de la lista</t>
        </r>
      </text>
    </comment>
    <comment ref="E2334" authorId="2" shapeId="0" xr:uid="{541A26C4-9572-4661-BB5C-BD38451A4A08}">
      <text>
        <r>
          <rPr>
            <sz val="11"/>
            <color theme="1"/>
            <rFont val="Calibri"/>
            <family val="2"/>
            <scheme val="minor"/>
          </rPr>
          <t>Seleccione un valor de la lista</t>
        </r>
      </text>
    </comment>
    <comment ref="F2334" authorId="2" shapeId="0" xr:uid="{395B8E69-A570-4161-B97B-A112EB685F10}">
      <text>
        <r>
          <rPr>
            <sz val="11"/>
            <color theme="1"/>
            <rFont val="Calibri"/>
            <family val="2"/>
            <scheme val="minor"/>
          </rPr>
          <t>Introduzca el código SNIP</t>
        </r>
      </text>
    </comment>
    <comment ref="C2335" authorId="2" shapeId="0" xr:uid="{16EDB76B-5C54-42DA-9DF5-40F859339E8D}">
      <text>
        <r>
          <rPr>
            <sz val="11"/>
            <color theme="1"/>
            <rFont val="Calibri"/>
            <family val="2"/>
            <scheme val="minor"/>
          </rPr>
          <t>Introduzca la fecha de inicio del proceso, en formato dd-mm-aaaa</t>
        </r>
      </text>
    </comment>
    <comment ref="F2335" authorId="2" shapeId="0" xr:uid="{1F3AECBA-B98E-4189-A48A-2014C1E9AC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6" authorId="2" shapeId="0" xr:uid="{EE545E79-142B-43BE-8CF6-294F0E1271C5}">
      <text/>
    </comment>
    <comment ref="C2337" authorId="2" shapeId="0" xr:uid="{9D2D9BBE-2FFE-46B3-A331-821AAF6EF058}">
      <text>
        <r>
          <rPr>
            <sz val="11"/>
            <color theme="1"/>
            <rFont val="Calibri"/>
            <family val="2"/>
            <scheme val="minor"/>
          </rPr>
          <t>Introduzca la fecha prevista de adjudicación, en formato dd-mm-aaaa</t>
        </r>
      </text>
    </comment>
    <comment ref="F2337" authorId="2" shapeId="0" xr:uid="{178966D9-B45C-4E53-ADA3-0A2EA4B9D123}">
      <text/>
    </comment>
    <comment ref="F2338" authorId="2" shapeId="0" xr:uid="{13F88B51-7559-4CBA-B19C-781C0290C018}">
      <text/>
    </comment>
    <comment ref="A2340" authorId="2" shapeId="0" xr:uid="{563BEEF3-A5BD-49C1-AE13-5E9A20946E6B}">
      <text>
        <r>
          <rPr>
            <sz val="11"/>
            <color theme="1"/>
            <rFont val="Calibri"/>
            <family val="2"/>
            <scheme val="minor"/>
          </rPr>
          <t>Introduzca un codigo UNSPSC</t>
        </r>
      </text>
    </comment>
    <comment ref="B2340" authorId="2" shapeId="0" xr:uid="{8C10DE3D-3FE1-4A8F-B366-34EC58BCF6D1}">
      <text>
        <r>
          <rPr>
            <sz val="11"/>
            <color theme="1"/>
            <rFont val="Calibri"/>
            <family val="2"/>
            <scheme val="minor"/>
          </rPr>
          <t>Descripción calculada automáticamente a partir de código del artículo</t>
        </r>
      </text>
    </comment>
    <comment ref="C2340" authorId="2" shapeId="0" xr:uid="{B2366BC3-C80D-4D79-AE38-DD0995DB852D}">
      <text>
        <r>
          <rPr>
            <sz val="11"/>
            <color theme="1"/>
            <rFont val="Calibri"/>
            <family val="2"/>
            <scheme val="minor"/>
          </rPr>
          <t>Seleccione un valor de la lista</t>
        </r>
      </text>
    </comment>
    <comment ref="D2340" authorId="2" shapeId="0" xr:uid="{CB7B6BAB-5161-4AD8-85A2-A50AE3749CE5}">
      <text>
        <r>
          <rPr>
            <sz val="11"/>
            <color theme="1"/>
            <rFont val="Calibri"/>
            <family val="2"/>
            <scheme val="minor"/>
          </rPr>
          <t>Introduzca un número con dos decimales como máximo. Debe ser igual o mayor a la "Cantidad Real Consumida"</t>
        </r>
      </text>
    </comment>
    <comment ref="E2340" authorId="2" shapeId="0" xr:uid="{786D4ACF-FA68-43F3-BEE9-4BE55136FF0D}">
      <text>
        <r>
          <rPr>
            <sz val="11"/>
            <color theme="1"/>
            <rFont val="Calibri"/>
            <family val="2"/>
            <scheme val="minor"/>
          </rPr>
          <t>Introduzca un número con dos decimales como máximo</t>
        </r>
      </text>
    </comment>
    <comment ref="F2340" authorId="2" shapeId="0" xr:uid="{A588CA93-2603-4BE9-B63B-3EB7BEDEFE75}">
      <text>
        <r>
          <rPr>
            <sz val="11"/>
            <color theme="1"/>
            <rFont val="Calibri"/>
            <family val="2"/>
            <scheme val="minor"/>
          </rPr>
          <t>Monto calculado automáticamente por el sistema</t>
        </r>
      </text>
    </comment>
    <comment ref="A2348" authorId="1" shapeId="0" xr:uid="{84BB6EEF-BBD8-4244-831A-3DD46E9548B7}">
      <text>
        <r>
          <rPr>
            <sz val="11"/>
            <color theme="1"/>
            <rFont val="Calibri"/>
            <family val="2"/>
            <scheme val="minor"/>
          </rPr>
          <t>Introducir un texto con el nombre o referencia de la contratación</t>
        </r>
      </text>
    </comment>
    <comment ref="B2348" authorId="1" shapeId="0" xr:uid="{F26E141E-A352-4B09-998A-72836ACDBE7F}">
      <text>
        <r>
          <rPr>
            <sz val="11"/>
            <color theme="1"/>
            <rFont val="Calibri"/>
            <family val="2"/>
            <scheme val="minor"/>
          </rPr>
          <t>Introduzca un texto con la finalidad de la contratación</t>
        </r>
      </text>
    </comment>
    <comment ref="C2348" authorId="2" shapeId="0" xr:uid="{B2FB9151-BA01-48CE-849F-3761692DDB24}">
      <text>
        <r>
          <rPr>
            <sz val="11"/>
            <color theme="1"/>
            <rFont val="Calibri"/>
            <family val="2"/>
            <scheme val="minor"/>
          </rPr>
          <t>Seleccionar un valor del listado</t>
        </r>
      </text>
    </comment>
    <comment ref="D2348" authorId="2" shapeId="0" xr:uid="{B37256A3-0060-40FA-81F0-9D153EDE0137}">
      <text>
        <r>
          <rPr>
            <sz val="11"/>
            <color theme="1"/>
            <rFont val="Calibri"/>
            <family val="2"/>
            <scheme val="minor"/>
          </rPr>
          <t>Seleccione el tipo de procedimiento</t>
        </r>
      </text>
    </comment>
    <comment ref="E2348" authorId="2" shapeId="0" xr:uid="{569E873F-7B35-42D4-9FA7-2A9FA1E1A507}">
      <text>
        <r>
          <rPr>
            <sz val="11"/>
            <color theme="1"/>
            <rFont val="Calibri"/>
            <family val="2"/>
            <scheme val="minor"/>
          </rPr>
          <t>Seleccione un valor de la lista</t>
        </r>
      </text>
    </comment>
    <comment ref="F2348" authorId="2" shapeId="0" xr:uid="{909B41EC-C004-482E-BC49-65B802F98C62}">
      <text>
        <r>
          <rPr>
            <sz val="11"/>
            <color theme="1"/>
            <rFont val="Calibri"/>
            <family val="2"/>
            <scheme val="minor"/>
          </rPr>
          <t>Introduzca el código SNIP</t>
        </r>
      </text>
    </comment>
    <comment ref="C2349" authorId="2" shapeId="0" xr:uid="{37FA0B38-0868-457D-AF1A-DC2318338F48}">
      <text>
        <r>
          <rPr>
            <sz val="11"/>
            <color theme="1"/>
            <rFont val="Calibri"/>
            <family val="2"/>
            <scheme val="minor"/>
          </rPr>
          <t>Introduzca la fecha de inicio del proceso, en formato dd-mm-aaaa</t>
        </r>
      </text>
    </comment>
    <comment ref="F2349" authorId="2" shapeId="0" xr:uid="{0AB269F2-DF60-4277-B512-6628C2C907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2" shapeId="0" xr:uid="{A8E166B3-E85D-47B4-878A-887394ED01B4}">
      <text/>
    </comment>
    <comment ref="C2351" authorId="2" shapeId="0" xr:uid="{A2A45861-DF0B-40F3-8339-AB4F4528F360}">
      <text>
        <r>
          <rPr>
            <sz val="11"/>
            <color theme="1"/>
            <rFont val="Calibri"/>
            <family val="2"/>
            <scheme val="minor"/>
          </rPr>
          <t>Introduzca la fecha prevista de adjudicación, en formato dd-mm-aaaa</t>
        </r>
      </text>
    </comment>
    <comment ref="F2351" authorId="2" shapeId="0" xr:uid="{8953743C-0485-4081-AB9D-739D74D54E4A}">
      <text/>
    </comment>
    <comment ref="F2352" authorId="2" shapeId="0" xr:uid="{CF553AA5-A92F-4B33-90AF-AFA6C6B667CD}">
      <text/>
    </comment>
    <comment ref="A2354" authorId="2" shapeId="0" xr:uid="{ACEABCB0-1E34-4830-B825-8F257349E8AD}">
      <text>
        <r>
          <rPr>
            <sz val="11"/>
            <color theme="1"/>
            <rFont val="Calibri"/>
            <family val="2"/>
            <scheme val="minor"/>
          </rPr>
          <t>Introduzca un codigo UNSPSC</t>
        </r>
      </text>
    </comment>
    <comment ref="B2354" authorId="2" shapeId="0" xr:uid="{FE7EA0B8-0303-4B6D-8A7D-85223C904F4E}">
      <text>
        <r>
          <rPr>
            <sz val="11"/>
            <color theme="1"/>
            <rFont val="Calibri"/>
            <family val="2"/>
            <scheme val="minor"/>
          </rPr>
          <t>Descripción calculada automáticamente a partir de código del artículo</t>
        </r>
      </text>
    </comment>
    <comment ref="C2354" authorId="2" shapeId="0" xr:uid="{03760E18-75EE-4C60-B782-10D74D17D4AF}">
      <text>
        <r>
          <rPr>
            <sz val="11"/>
            <color theme="1"/>
            <rFont val="Calibri"/>
            <family val="2"/>
            <scheme val="minor"/>
          </rPr>
          <t>Seleccione un valor de la lista</t>
        </r>
      </text>
    </comment>
    <comment ref="D2354" authorId="2" shapeId="0" xr:uid="{68A52F92-5858-4878-8631-09EFB3ED1309}">
      <text>
        <r>
          <rPr>
            <sz val="11"/>
            <color theme="1"/>
            <rFont val="Calibri"/>
            <family val="2"/>
            <scheme val="minor"/>
          </rPr>
          <t>Introduzca un número con dos decimales como máximo. Debe ser igual o mayor a la "Cantidad Real Consumida"</t>
        </r>
      </text>
    </comment>
    <comment ref="E2354" authorId="2" shapeId="0" xr:uid="{69F9CFDD-9910-4F4F-BEE2-721C173179F3}">
      <text>
        <r>
          <rPr>
            <sz val="11"/>
            <color theme="1"/>
            <rFont val="Calibri"/>
            <family val="2"/>
            <scheme val="minor"/>
          </rPr>
          <t>Introduzca un número con dos decimales como máximo</t>
        </r>
      </text>
    </comment>
    <comment ref="F2354" authorId="2" shapeId="0" xr:uid="{1EC3E938-97CC-4F38-817D-8AA42D9E49A7}">
      <text>
        <r>
          <rPr>
            <sz val="11"/>
            <color theme="1"/>
            <rFont val="Calibri"/>
            <family val="2"/>
            <scheme val="minor"/>
          </rPr>
          <t>Monto calculado automáticamente por el sistema</t>
        </r>
      </text>
    </comment>
    <comment ref="A2366" authorId="1" shapeId="0" xr:uid="{8E24C131-E313-4173-B399-0F5433E057C8}">
      <text>
        <r>
          <rPr>
            <sz val="11"/>
            <color theme="1"/>
            <rFont val="Calibri"/>
            <family val="2"/>
            <scheme val="minor"/>
          </rPr>
          <t>Introducir un texto con el nombre o referencia de la contratación</t>
        </r>
      </text>
    </comment>
    <comment ref="B2366" authorId="1" shapeId="0" xr:uid="{D180DC22-91B7-4917-BB5D-DA62F3F8F8BE}">
      <text>
        <r>
          <rPr>
            <sz val="11"/>
            <color theme="1"/>
            <rFont val="Calibri"/>
            <family val="2"/>
            <scheme val="minor"/>
          </rPr>
          <t>Introduzca un texto con la finalidad de la contratación</t>
        </r>
      </text>
    </comment>
    <comment ref="C2366" authorId="2" shapeId="0" xr:uid="{A15BDAEE-2C18-45F8-8E96-5F9119284E06}">
      <text>
        <r>
          <rPr>
            <sz val="11"/>
            <color theme="1"/>
            <rFont val="Calibri"/>
            <family val="2"/>
            <scheme val="minor"/>
          </rPr>
          <t>Seleccionar un valor del listado</t>
        </r>
      </text>
    </comment>
    <comment ref="D2366" authorId="2" shapeId="0" xr:uid="{653440F9-5FD7-4478-9E41-F178BF3333A9}">
      <text>
        <r>
          <rPr>
            <sz val="11"/>
            <color theme="1"/>
            <rFont val="Calibri"/>
            <family val="2"/>
            <scheme val="minor"/>
          </rPr>
          <t>Seleccione el tipo de procedimiento</t>
        </r>
      </text>
    </comment>
    <comment ref="E2366" authorId="2" shapeId="0" xr:uid="{EBD621C2-1160-4FE9-8F1A-D2AB072F98D0}">
      <text>
        <r>
          <rPr>
            <sz val="11"/>
            <color theme="1"/>
            <rFont val="Calibri"/>
            <family val="2"/>
            <scheme val="minor"/>
          </rPr>
          <t>Seleccione un valor de la lista</t>
        </r>
      </text>
    </comment>
    <comment ref="F2366" authorId="2" shapeId="0" xr:uid="{D153A1E2-B7A6-45AA-AC1A-53156D689905}">
      <text>
        <r>
          <rPr>
            <sz val="11"/>
            <color theme="1"/>
            <rFont val="Calibri"/>
            <family val="2"/>
            <scheme val="minor"/>
          </rPr>
          <t>Introduzca el código SNIP</t>
        </r>
      </text>
    </comment>
    <comment ref="C2367" authorId="2" shapeId="0" xr:uid="{E4D56344-AD09-4B00-86F1-01154EA93BBC}">
      <text>
        <r>
          <rPr>
            <sz val="11"/>
            <color theme="1"/>
            <rFont val="Calibri"/>
            <family val="2"/>
            <scheme val="minor"/>
          </rPr>
          <t>Introduzca la fecha de inicio del proceso, en formato dd-mm-aaaa</t>
        </r>
      </text>
    </comment>
    <comment ref="F2367" authorId="2" shapeId="0" xr:uid="{F21123BF-2BF7-486D-9538-FD8389DABC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8" authorId="2" shapeId="0" xr:uid="{C4FA0B9D-A4F8-4BC2-8A2E-BD4F655C8D88}">
      <text/>
    </comment>
    <comment ref="C2369" authorId="2" shapeId="0" xr:uid="{A99E80A7-138B-4416-8783-7136FC4AF6DE}">
      <text>
        <r>
          <rPr>
            <sz val="11"/>
            <color theme="1"/>
            <rFont val="Calibri"/>
            <family val="2"/>
            <scheme val="minor"/>
          </rPr>
          <t>Introduzca la fecha prevista de adjudicación, en formato dd-mm-aaaa</t>
        </r>
      </text>
    </comment>
    <comment ref="F2369" authorId="2" shapeId="0" xr:uid="{48DA40F4-F0C0-459E-B417-AAF9CFB6C75A}">
      <text/>
    </comment>
    <comment ref="F2370" authorId="2" shapeId="0" xr:uid="{965CC21F-717A-4F21-A893-4352AA94D6AD}">
      <text/>
    </comment>
    <comment ref="A2372" authorId="2" shapeId="0" xr:uid="{43F2501E-9838-4BD4-A0A4-A97095B29721}">
      <text>
        <r>
          <rPr>
            <sz val="11"/>
            <color theme="1"/>
            <rFont val="Calibri"/>
            <family val="2"/>
            <scheme val="minor"/>
          </rPr>
          <t>Introduzca un codigo UNSPSC</t>
        </r>
      </text>
    </comment>
    <comment ref="B2372" authorId="2" shapeId="0" xr:uid="{A7B1E956-C7FC-4321-8955-D60987FBF7EA}">
      <text>
        <r>
          <rPr>
            <sz val="11"/>
            <color theme="1"/>
            <rFont val="Calibri"/>
            <family val="2"/>
            <scheme val="minor"/>
          </rPr>
          <t>Descripción calculada automáticamente a partir de código del artículo</t>
        </r>
      </text>
    </comment>
    <comment ref="C2372" authorId="2" shapeId="0" xr:uid="{DA24ADDE-E1EE-4569-9594-3D890FB411B5}">
      <text>
        <r>
          <rPr>
            <sz val="11"/>
            <color theme="1"/>
            <rFont val="Calibri"/>
            <family val="2"/>
            <scheme val="minor"/>
          </rPr>
          <t>Seleccione un valor de la lista</t>
        </r>
      </text>
    </comment>
    <comment ref="D2372" authorId="2" shapeId="0" xr:uid="{92495A6B-6F1A-4C37-9F39-5AA292A87CDF}">
      <text>
        <r>
          <rPr>
            <sz val="11"/>
            <color theme="1"/>
            <rFont val="Calibri"/>
            <family val="2"/>
            <scheme val="minor"/>
          </rPr>
          <t>Introduzca un número con dos decimales como máximo. Debe ser igual o mayor a la "Cantidad Real Consumida"</t>
        </r>
      </text>
    </comment>
    <comment ref="E2372" authorId="2" shapeId="0" xr:uid="{FA497262-F0E6-4FBD-ABDA-768D4627FB11}">
      <text>
        <r>
          <rPr>
            <sz val="11"/>
            <color theme="1"/>
            <rFont val="Calibri"/>
            <family val="2"/>
            <scheme val="minor"/>
          </rPr>
          <t>Introduzca un número con dos decimales como máximo</t>
        </r>
      </text>
    </comment>
    <comment ref="F2372" authorId="2" shapeId="0" xr:uid="{2C052280-8757-4004-90F4-34504DC69F9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<sst xmlns="http://schemas.openxmlformats.org/spreadsheetml/2006/main" count="24921" uniqueCount="18880">
  <si>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</si>
  <si>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</si>
  <si>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</si>
  <si>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</si>
  <si>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</si>
  <si>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</si>
  <si>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</si>
  <si>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</si>
  <si>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</si>
  <si>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</si>
  <si>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</si>
  <si>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</si>
  <si>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</si>
  <si>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</si>
  <si>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</si>
  <si>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</si>
  <si>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</si>
  <si>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</si>
  <si>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</si>
  <si>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</si>
  <si>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</si>
  <si>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</si>
  <si>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</si>
  <si>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</si>
  <si>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</si>
  <si>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</si>
  <si>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</si>
  <si>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</si>
  <si>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</si>
  <si>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</si>
  <si>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</si>
  <si>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</si>
  <si>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</si>
  <si>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</si>
  <si>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</si>
  <si>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</si>
  <si>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</si>
  <si>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</si>
  <si>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</si>
  <si>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</si>
  <si>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</si>
  <si>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</si>
  <si>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</si>
  <si>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</si>
  <si>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</si>
  <si>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</si>
  <si>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</si>
  <si>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</si>
  <si>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</si>
  <si>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</si>
  <si>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</si>
  <si>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</si>
  <si>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</si>
  <si>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</si>
  <si>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</si>
  <si>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</si>
  <si>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</si>
  <si>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</si>
  <si>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</si>
  <si>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</si>
  <si>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</si>
  <si>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</si>
  <si>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</si>
  <si>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</si>
  <si>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</si>
  <si>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</si>
  <si>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</si>
  <si>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</si>
  <si>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</si>
  <si>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</si>
  <si>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</si>
  <si>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</si>
  <si>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</si>
  <si>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</si>
  <si>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</si>
  <si>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</si>
  <si>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</si>
  <si>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</si>
  <si>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</si>
  <si>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</si>
  <si>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</si>
  <si>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</si>
  <si>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</si>
  <si>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</si>
  <si>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</si>
  <si>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</si>
  <si>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</si>
  <si>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</si>
  <si>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</si>
  <si>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</si>
  <si>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</si>
  <si>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</si>
  <si>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</si>
  <si>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</si>
  <si>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</si>
  <si>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</si>
  <si>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</si>
  <si>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</si>
  <si>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</si>
  <si>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</si>
  <si>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</si>
  <si>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</si>
  <si>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</si>
  <si>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</si>
  <si>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</si>
  <si>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</si>
  <si>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</si>
  <si>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</si>
  <si>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</si>
  <si>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</si>
  <si>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</si>
  <si>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</si>
  <si>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</si>
  <si>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</si>
  <si>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</si>
  <si>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</si>
  <si>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</si>
  <si>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</si>
  <si>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</si>
  <si>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</si>
  <si>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</si>
  <si>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</si>
  <si>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</si>
  <si>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</si>
  <si>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</si>
  <si>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</si>
  <si>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</si>
  <si>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</si>
  <si>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</si>
  <si>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</si>
  <si>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</si>
  <si>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</si>
  <si>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</si>
  <si>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</si>
  <si>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</si>
  <si>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</si>
  <si>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</si>
  <si>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</si>
  <si>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</si>
  <si>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</si>
  <si>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</si>
  <si>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</si>
  <si>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</si>
  <si>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</si>
  <si>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</si>
  <si>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</si>
  <si>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</si>
  <si>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</si>
  <si>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</si>
  <si>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</si>
  <si>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</si>
  <si>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</si>
  <si>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</si>
  <si>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</si>
  <si>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</si>
  <si>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</si>
  <si>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</si>
  <si>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</si>
  <si>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</si>
  <si>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</si>
  <si>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</si>
  <si>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</si>
  <si>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</si>
  <si>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</si>
  <si>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</si>
  <si>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</si>
  <si>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</si>
  <si>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</si>
  <si>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</si>
  <si>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</si>
  <si>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</si>
  <si>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</si>
  <si>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</si>
  <si>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</si>
  <si>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</si>
  <si>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</si>
  <si>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</si>
  <si>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</si>
  <si>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</si>
  <si>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</si>
  <si>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</si>
  <si>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</si>
  <si>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</si>
  <si>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</si>
  <si>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</si>
  <si>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</si>
  <si>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</si>
  <si>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</si>
  <si>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</si>
  <si>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</si>
  <si>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</si>
  <si>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</si>
  <si>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</si>
  <si>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</si>
  <si>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</si>
  <si>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</si>
  <si>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</si>
  <si>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</si>
  <si>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</si>
  <si>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</si>
  <si>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</si>
  <si>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</si>
  <si>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</si>
  <si>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</si>
  <si>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</si>
  <si>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</si>
  <si>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</si>
  <si>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</si>
  <si>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</si>
  <si>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</si>
  <si>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</si>
  <si>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</si>
  <si>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</si>
  <si>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</si>
  <si>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</si>
  <si>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</si>
  <si>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</si>
  <si>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</si>
  <si>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</si>
  <si>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</si>
  <si>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</si>
  <si>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</si>
  <si>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</si>
  <si>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</si>
  <si>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</si>
  <si>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</si>
  <si>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</si>
  <si>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</si>
  <si>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</si>
  <si>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</si>
  <si>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</si>
  <si>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</si>
  <si>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</si>
  <si>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</si>
  <si>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</si>
  <si>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</si>
  <si>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</si>
  <si>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</si>
  <si>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</si>
  <si>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</si>
  <si>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</si>
  <si>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</si>
  <si>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</si>
  <si>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</si>
  <si>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</si>
  <si>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</si>
  <si>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</si>
  <si>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</si>
  <si>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</si>
  <si>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</si>
  <si>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</si>
  <si>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</si>
  <si>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</si>
  <si>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</si>
  <si>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</si>
  <si>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</si>
  <si>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</si>
  <si>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</si>
  <si>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</si>
  <si>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</si>
  <si>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</si>
  <si>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</si>
  <si>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</si>
  <si>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</si>
  <si>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</si>
  <si>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</si>
  <si>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</si>
  <si>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</si>
  <si>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</si>
  <si>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</si>
  <si>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</si>
  <si>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</si>
  <si>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</si>
  <si>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</si>
  <si>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</si>
  <si>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</si>
  <si>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</si>
  <si>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</si>
  <si>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</si>
  <si>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</si>
  <si>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</si>
  <si>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</si>
  <si>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</si>
  <si>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</si>
  <si>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</si>
  <si>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</si>
  <si>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</si>
  <si>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</si>
  <si>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</si>
  <si>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</si>
  <si>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</si>
  <si>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</si>
  <si>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</si>
  <si>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</si>
  <si>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</si>
  <si>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</si>
  <si>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</si>
  <si>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</si>
  <si>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</si>
  <si>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</si>
  <si>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</si>
  <si>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</si>
  <si>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</si>
  <si>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</si>
  <si>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</si>
  <si>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</si>
  <si>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</si>
  <si>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</si>
  <si>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</si>
  <si>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</si>
  <si>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</si>
  <si>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</si>
  <si>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</si>
  <si>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</si>
  <si>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</si>
  <si>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</si>
  <si>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</si>
  <si>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</si>
  <si>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</si>
  <si>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</si>
  <si>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</si>
  <si>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</si>
  <si>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</si>
  <si>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</si>
  <si>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</si>
  <si>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</si>
  <si>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</si>
  <si>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</si>
  <si>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</si>
  <si>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</si>
  <si>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</si>
  <si>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</si>
  <si>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</si>
  <si>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</si>
  <si>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</si>
  <si>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</si>
  <si>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</si>
  <si>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</si>
  <si>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</si>
  <si>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</si>
  <si>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</si>
  <si>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</si>
  <si>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</si>
  <si>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</si>
  <si>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</si>
  <si>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</si>
  <si>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</si>
  <si>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</si>
  <si>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</si>
  <si>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</si>
  <si>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</si>
  <si>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</si>
  <si>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</si>
  <si>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</si>
  <si>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</si>
  <si>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</si>
  <si>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</si>
  <si>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</si>
  <si>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</si>
  <si>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</si>
  <si>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</si>
  <si>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</si>
  <si>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</si>
  <si>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</si>
  <si>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</si>
  <si>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</si>
  <si>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</si>
  <si>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</si>
  <si>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</si>
  <si>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</si>
  <si>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</si>
  <si>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</si>
  <si>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</si>
  <si>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</si>
  <si>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</si>
  <si>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</si>
  <si>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</si>
  <si>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</si>
  <si>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</si>
  <si>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</si>
  <si>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</si>
  <si>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</si>
  <si>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</si>
  <si>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</si>
  <si>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</si>
  <si>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</si>
  <si>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</si>
  <si>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</si>
  <si>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</si>
  <si>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</si>
  <si>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</si>
  <si>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</si>
  <si>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</si>
  <si>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</si>
  <si>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</si>
  <si>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</si>
  <si>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</si>
  <si>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</si>
  <si>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</si>
  <si>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</si>
  <si>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</si>
  <si>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</si>
  <si>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</si>
  <si>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</si>
  <si>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</si>
  <si>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</si>
  <si>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</si>
  <si>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</si>
  <si>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</si>
  <si>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</si>
  <si>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</si>
  <si>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</si>
  <si>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</si>
  <si>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</si>
  <si>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</si>
  <si>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</si>
  <si>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</si>
  <si>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</si>
  <si>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</si>
  <si>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</si>
  <si>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</si>
  <si>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</si>
  <si>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</si>
  <si>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</si>
  <si>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</si>
  <si>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</si>
  <si>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</si>
  <si>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</si>
  <si>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</si>
  <si>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</si>
  <si>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</si>
  <si>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</si>
  <si>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</si>
  <si>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</si>
  <si>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</si>
  <si>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</si>
  <si>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</si>
  <si>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</si>
  <si>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</si>
  <si>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</si>
  <si>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</si>
  <si>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</si>
  <si>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</si>
  <si>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</si>
  <si>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</si>
  <si>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</si>
  <si>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</si>
  <si>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</si>
  <si>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</si>
  <si>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</si>
  <si>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</si>
  <si>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</si>
  <si>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</si>
  <si>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</si>
  <si>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</si>
  <si>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</si>
  <si>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</si>
  <si>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</si>
  <si>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</si>
  <si>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</si>
  <si>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</si>
  <si>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</si>
  <si>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</si>
  <si>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</si>
  <si>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</si>
  <si>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</si>
  <si>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</si>
  <si>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</si>
  <si>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</si>
  <si>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</si>
  <si>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</si>
  <si>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</si>
  <si>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</si>
  <si>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</si>
  <si>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</si>
  <si>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</si>
  <si>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</si>
  <si>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</si>
  <si>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</si>
  <si>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</si>
  <si>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</si>
  <si>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</si>
  <si>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</si>
  <si>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</si>
  <si>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</si>
  <si>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</si>
  <si>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</si>
  <si>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</si>
  <si>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</si>
  <si>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</si>
  <si>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</si>
  <si>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</si>
  <si>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</si>
  <si>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</si>
  <si>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</si>
  <si>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</si>
  <si>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</si>
  <si>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</si>
  <si>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</si>
  <si>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</si>
  <si>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</si>
  <si>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</si>
  <si>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</si>
  <si>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</si>
  <si>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</si>
  <si>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</si>
  <si>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</si>
  <si>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</si>
  <si>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</si>
  <si>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</si>
  <si>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</si>
  <si>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</si>
  <si>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</si>
  <si>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</si>
  <si>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</si>
  <si>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</si>
  <si>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</si>
  <si>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</si>
  <si>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</si>
  <si>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</si>
  <si>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</si>
  <si>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</si>
  <si>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</si>
  <si>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</si>
  <si>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</si>
  <si>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</si>
  <si>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</si>
  <si>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</si>
  <si>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</si>
  <si>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</si>
  <si>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</si>
  <si>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</si>
  <si>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</si>
  <si>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</si>
  <si>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</si>
  <si>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</si>
  <si>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</si>
  <si>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</si>
  <si>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</si>
  <si>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</si>
  <si>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</si>
  <si>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</si>
  <si>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</si>
  <si>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</si>
  <si>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</si>
  <si>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</si>
  <si>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</si>
  <si>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</si>
  <si>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</si>
  <si>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</si>
  <si>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</si>
  <si>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</si>
  <si>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</si>
  <si>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</si>
  <si>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</si>
  <si>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</si>
  <si>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</si>
  <si>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</si>
  <si>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</si>
  <si>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</si>
  <si>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</si>
  <si>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</si>
  <si>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</si>
  <si>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</si>
  <si>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</si>
  <si>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</si>
  <si>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</si>
  <si>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</si>
  <si>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</si>
  <si>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</si>
  <si>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</si>
  <si>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</si>
  <si>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</si>
  <si>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</si>
  <si>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</si>
  <si>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</si>
  <si>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</si>
  <si>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</si>
  <si>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</si>
  <si>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</si>
  <si>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</si>
  <si>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</si>
  <si>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</si>
  <si>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</si>
  <si>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</si>
  <si>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</si>
  <si>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</si>
  <si>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</si>
  <si>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</si>
  <si>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</si>
  <si>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</si>
  <si>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</si>
  <si>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</si>
  <si>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</si>
  <si>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</si>
  <si>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</si>
  <si>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</si>
  <si>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</si>
  <si>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</si>
  <si>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</si>
  <si>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</si>
  <si>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</si>
  <si>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</si>
  <si>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</si>
  <si>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</si>
  <si>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</si>
  <si>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</si>
  <si>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</si>
  <si>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</si>
  <si>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</si>
  <si>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</si>
  <si>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</si>
  <si>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</si>
  <si>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</si>
  <si>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</si>
  <si>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</si>
  <si>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</si>
  <si>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</si>
  <si>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</si>
  <si>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</si>
  <si>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</si>
  <si>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</si>
  <si>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</si>
  <si>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</si>
  <si>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</si>
  <si>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</si>
  <si>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</si>
  <si>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</si>
  <si>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</si>
  <si>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</si>
  <si>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</si>
  <si>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</si>
  <si>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</si>
  <si>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</si>
  <si>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</si>
  <si>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</si>
  <si>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</si>
  <si>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</si>
  <si>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</si>
  <si>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</si>
  <si>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</si>
  <si>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</si>
  <si>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</si>
  <si>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</si>
  <si>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</si>
  <si>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</si>
  <si>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</si>
  <si>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</si>
  <si>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</si>
  <si>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</si>
  <si>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</si>
  <si>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</si>
  <si>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</si>
  <si>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</si>
  <si>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</si>
  <si>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</si>
  <si>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</si>
  <si>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</si>
  <si>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</si>
  <si>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</si>
  <si>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</si>
  <si>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</si>
  <si>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</si>
  <si>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</si>
  <si>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</si>
  <si>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</si>
  <si>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</si>
  <si>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</si>
  <si>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</si>
  <si>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</si>
  <si>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</si>
  <si>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</si>
  <si>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</si>
  <si>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</si>
  <si>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</si>
  <si>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</si>
  <si>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</si>
  <si>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</si>
  <si>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</si>
  <si>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</si>
  <si>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</si>
  <si>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</si>
  <si>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</si>
  <si>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</si>
  <si>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</si>
  <si>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</si>
  <si>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</si>
  <si>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</si>
  <si>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</si>
  <si>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</si>
  <si>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</si>
  <si>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</si>
  <si>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</si>
  <si>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</si>
  <si>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</si>
  <si>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</si>
  <si>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</si>
  <si>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</si>
  <si>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</si>
  <si>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</si>
  <si>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</si>
  <si>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</si>
  <si>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</si>
  <si>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</si>
  <si>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</si>
  <si>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</si>
  <si>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</si>
  <si>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</si>
  <si>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</si>
  <si>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</si>
  <si>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</si>
  <si>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</si>
  <si>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</si>
  <si>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</si>
  <si>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</si>
  <si>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</si>
  <si>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</si>
  <si>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</si>
  <si>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</si>
  <si>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</si>
  <si>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</si>
  <si>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</si>
  <si>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</si>
  <si>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</si>
  <si>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</si>
  <si>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</si>
  <si>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</si>
  <si>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</si>
  <si>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</si>
  <si>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</si>
  <si>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</si>
  <si>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</si>
  <si>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</si>
  <si>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</si>
  <si>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</si>
  <si>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</si>
  <si>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</si>
  <si>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</si>
  <si>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</si>
  <si>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</si>
  <si>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</si>
  <si>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</si>
  <si>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</si>
  <si>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</si>
  <si>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</si>
  <si>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</si>
  <si>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</si>
  <si>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</si>
  <si>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</si>
  <si>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</si>
  <si>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</si>
  <si>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</si>
  <si>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</si>
  <si>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</si>
  <si>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</si>
  <si>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</si>
  <si>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</si>
  <si>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</si>
  <si>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</si>
  <si>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</si>
  <si>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</si>
  <si>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</si>
  <si>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</si>
  <si>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</si>
  <si>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</si>
  <si>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</si>
  <si>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</si>
  <si>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</si>
  <si>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</si>
  <si>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</si>
  <si>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</si>
  <si>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</si>
  <si>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</si>
  <si>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</si>
  <si>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</si>
  <si>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</si>
  <si>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</si>
  <si>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</si>
  <si>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</si>
  <si>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</si>
  <si>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</si>
  <si>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</si>
  <si>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</si>
  <si>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</si>
  <si>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</si>
  <si>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</si>
  <si>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</si>
  <si>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</si>
  <si>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</si>
  <si>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</si>
  <si>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</si>
  <si>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</si>
  <si>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</si>
  <si>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</si>
  <si>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</si>
  <si>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</si>
  <si>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</si>
  <si>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</si>
  <si>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</si>
  <si>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</si>
  <si>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</si>
  <si>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</si>
  <si>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</si>
  <si>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</si>
  <si>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</si>
  <si>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</si>
  <si>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</si>
  <si>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</si>
  <si>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</si>
  <si>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</si>
  <si>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</si>
  <si>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</si>
  <si>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</si>
  <si>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</si>
  <si>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</si>
  <si>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</si>
  <si>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</si>
  <si>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</si>
  <si>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</si>
  <si>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</si>
  <si>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</si>
  <si>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</si>
  <si>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</si>
  <si>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</si>
  <si>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</si>
  <si>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</si>
  <si>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</si>
  <si>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</si>
  <si>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</si>
  <si>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</si>
  <si>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</si>
  <si>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</si>
  <si>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</si>
  <si>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</si>
  <si>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</si>
  <si>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</si>
  <si>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</si>
  <si>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</si>
  <si>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</si>
  <si>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</si>
  <si>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</si>
  <si>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</si>
  <si>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</si>
  <si>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</si>
  <si>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</si>
  <si>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</si>
  <si>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</si>
  <si>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</si>
  <si>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</si>
  <si>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</si>
  <si>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</si>
  <si>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</si>
  <si>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</si>
  <si>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</si>
  <si>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</si>
  <si>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</si>
  <si>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</si>
  <si>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</si>
  <si>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</si>
  <si>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</si>
  <si>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</si>
  <si>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</si>
  <si>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</si>
  <si>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</si>
  <si>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</si>
  <si>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</si>
  <si>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</si>
  <si>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</si>
  <si>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</si>
  <si>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</si>
  <si>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</si>
  <si>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</si>
  <si>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</si>
  <si>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</si>
  <si>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</si>
  <si>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</si>
  <si>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</si>
  <si>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</si>
  <si>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</si>
  <si>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</si>
  <si>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</si>
  <si>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</si>
  <si>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</si>
  <si>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</si>
  <si>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</si>
  <si>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</si>
  <si>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</si>
  <si>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</si>
  <si>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</si>
  <si>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</si>
  <si>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</si>
  <si>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</si>
  <si>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</si>
  <si>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</si>
  <si>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</si>
  <si>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</si>
  <si>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</si>
  <si>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</si>
  <si>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</si>
  <si>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</si>
  <si>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</si>
  <si>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</si>
  <si>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</si>
  <si>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</si>
  <si>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</si>
  <si>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</si>
  <si>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</si>
  <si>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</si>
  <si>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</si>
  <si>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</si>
  <si>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</si>
  <si>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</si>
  <si>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</si>
  <si>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</si>
  <si>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</si>
  <si>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</si>
  <si>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</si>
  <si>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</si>
  <si>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</si>
  <si>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</si>
  <si>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</si>
  <si>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</si>
  <si>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</si>
  <si>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</si>
  <si>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</si>
  <si>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</si>
  <si>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</si>
  <si>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</si>
  <si>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</si>
  <si>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</si>
  <si>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</si>
  <si>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</si>
  <si>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</si>
  <si>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</si>
  <si>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</si>
  <si>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</si>
  <si>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</si>
  <si>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</si>
  <si>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</si>
  <si>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</si>
  <si>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</si>
  <si>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</si>
  <si>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</si>
  <si>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</si>
  <si>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</si>
  <si>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</si>
  <si>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</si>
  <si>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</si>
  <si>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</si>
  <si>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</si>
  <si>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</si>
  <si>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</si>
  <si>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</si>
  <si>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</si>
  <si>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</si>
  <si>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</si>
  <si>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</si>
  <si>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</si>
  <si>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</si>
  <si>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</si>
  <si>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</si>
  <si>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</si>
  <si>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</si>
  <si>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</si>
  <si>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</si>
  <si>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</si>
  <si>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</si>
  <si>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</si>
  <si>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</si>
  <si>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</si>
  <si>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</si>
  <si>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</si>
  <si>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</si>
  <si>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</si>
  <si>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</si>
  <si>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</si>
  <si>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</si>
  <si>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</si>
  <si>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</si>
  <si>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</si>
  <si>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</si>
  <si>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</si>
  <si>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</si>
  <si>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</si>
  <si>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</si>
  <si>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</si>
  <si>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</si>
  <si>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</si>
  <si>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</si>
  <si>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</si>
  <si>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</si>
  <si>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</si>
  <si>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</si>
  <si>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</si>
  <si>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</si>
  <si>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</si>
  <si>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</si>
  <si>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</si>
  <si>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</si>
  <si>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</si>
  <si>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</si>
  <si>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</si>
  <si>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</si>
  <si>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</si>
  <si>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</si>
  <si>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</si>
  <si>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</si>
  <si>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</si>
  <si>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</si>
  <si>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</si>
  <si>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</si>
  <si>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</si>
  <si>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</si>
  <si>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</si>
  <si>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</si>
  <si>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</si>
  <si>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</si>
  <si>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</si>
  <si>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</si>
  <si>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</si>
  <si>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</si>
  <si>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</si>
  <si>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</si>
  <si>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</si>
  <si>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</si>
  <si>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</si>
  <si>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</si>
  <si>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</si>
  <si>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</si>
  <si>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</si>
  <si>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</si>
  <si>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</si>
  <si>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</si>
  <si>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</si>
  <si>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</si>
  <si>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</si>
  <si>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</si>
  <si>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</si>
  <si>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</si>
  <si>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</si>
  <si>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</si>
  <si>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</si>
  <si>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</si>
  <si>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</si>
  <si>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</si>
  <si>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</si>
  <si>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</si>
  <si>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</si>
  <si>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</si>
  <si>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</si>
  <si>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</si>
  <si>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</si>
  <si>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</si>
  <si>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</si>
  <si>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</si>
  <si>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</si>
  <si>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</si>
  <si>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</si>
  <si>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</si>
  <si>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</si>
  <si>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</si>
  <si>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</si>
  <si>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</si>
  <si>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</si>
  <si>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</si>
  <si>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</si>
  <si>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</si>
  <si>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</si>
  <si>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</si>
  <si>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</si>
  <si>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</si>
  <si>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</si>
  <si>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</si>
  <si>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</si>
  <si>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</si>
  <si>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</si>
  <si>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</si>
  <si>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</si>
  <si>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</si>
  <si>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</si>
  <si>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</si>
  <si>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</si>
  <si>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</si>
  <si>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</si>
  <si>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</si>
  <si>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</si>
  <si>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</si>
  <si>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</si>
  <si>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</si>
  <si>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</si>
  <si>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</si>
  <si>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</si>
  <si>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</si>
  <si>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</si>
  <si>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</si>
  <si>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</si>
  <si>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</si>
  <si>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</si>
  <si>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</si>
  <si>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</si>
  <si>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</si>
  <si>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</si>
  <si>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</si>
  <si>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</si>
  <si>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</si>
  <si>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</si>
  <si>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</si>
  <si>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</si>
  <si>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</si>
  <si>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</si>
  <si>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</si>
  <si>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</si>
  <si>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</si>
  <si>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</si>
  <si>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</si>
  <si>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</si>
  <si>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</si>
  <si>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</si>
  <si>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</si>
  <si>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</si>
  <si>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</si>
  <si>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</si>
  <si>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</si>
  <si>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</si>
  <si>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</si>
  <si>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</si>
  <si>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</si>
  <si>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</si>
  <si>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</si>
  <si>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</si>
  <si>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</si>
  <si>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</si>
  <si>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</si>
  <si>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</si>
  <si>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</si>
  <si>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</si>
  <si>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</si>
  <si>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</si>
  <si>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</si>
  <si>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</si>
  <si>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</si>
  <si>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</si>
  <si>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</si>
  <si>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</si>
  <si>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</si>
  <si>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</si>
  <si>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</si>
  <si>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</si>
  <si>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</si>
  <si>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</si>
  <si>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</si>
  <si>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</si>
  <si>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</si>
  <si>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</si>
  <si>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</si>
  <si>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</si>
  <si>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</si>
  <si>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</si>
  <si>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</si>
  <si>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</si>
  <si>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</si>
  <si>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</si>
  <si>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</si>
  <si>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</si>
  <si>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</si>
  <si>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</si>
  <si>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</si>
  <si>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</si>
  <si>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</si>
  <si>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</si>
  <si>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</si>
  <si>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</si>
  <si>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</si>
  <si>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</si>
  <si>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</si>
  <si>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</si>
  <si>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</si>
  <si>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</si>
  <si>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</si>
  <si>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</si>
  <si>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</si>
  <si>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</si>
  <si>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</si>
  <si>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</si>
  <si>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</si>
  <si>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</si>
  <si>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</si>
  <si>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</si>
  <si>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</si>
  <si>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</si>
  <si>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</si>
  <si>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</si>
  <si>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</si>
  <si>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</si>
  <si>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</si>
  <si>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</si>
  <si>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</si>
  <si>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</si>
  <si>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</si>
  <si>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</si>
  <si>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</si>
  <si>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</si>
  <si>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</si>
  <si>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</si>
  <si>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</si>
  <si>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</si>
  <si>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</si>
  <si>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</si>
  <si>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</si>
  <si>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</si>
  <si>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</si>
  <si>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</si>
  <si>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</si>
  <si>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</si>
  <si>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</si>
  <si>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</si>
  <si>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</si>
  <si>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</si>
  <si>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</si>
  <si>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</si>
  <si>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</si>
  <si>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</si>
  <si>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</si>
  <si>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</si>
  <si>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</si>
  <si>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</si>
  <si>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</si>
  <si>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</si>
  <si>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</si>
  <si>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</si>
  <si>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</si>
  <si>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</si>
  <si>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</si>
  <si>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</si>
  <si>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</si>
  <si>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</si>
  <si>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</si>
  <si>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</si>
  <si>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</si>
  <si>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</si>
  <si>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</si>
  <si>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</si>
  <si>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</si>
  <si>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</si>
  <si>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</si>
  <si>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</si>
  <si>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</si>
  <si>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</si>
  <si>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</si>
  <si>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</si>
  <si>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</si>
  <si>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</si>
  <si>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</si>
  <si>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</si>
  <si>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</si>
  <si>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</si>
  <si>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</si>
  <si>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</si>
  <si>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</si>
  <si>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</si>
  <si>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</si>
  <si>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</si>
  <si>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</si>
  <si>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</si>
  <si>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</si>
  <si>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</si>
  <si>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</si>
  <si>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</si>
  <si>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</si>
  <si>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</si>
  <si>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</si>
  <si>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</si>
  <si>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</si>
  <si>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</si>
  <si>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</si>
  <si>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</si>
  <si>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</si>
  <si>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</si>
  <si>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</si>
  <si>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</si>
  <si>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</si>
  <si>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</si>
  <si>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</si>
  <si>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</si>
  <si>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</si>
  <si>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</si>
  <si>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</si>
  <si>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</si>
  <si>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</si>
  <si>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</si>
  <si>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</si>
  <si>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</si>
  <si>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</si>
  <si>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</si>
  <si>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</si>
  <si>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</si>
  <si>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</si>
  <si>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</si>
  <si>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</si>
  <si>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</si>
  <si>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</si>
  <si>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</si>
  <si>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</si>
  <si>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</si>
  <si>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</si>
  <si>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</si>
  <si>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</si>
  <si>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</si>
  <si>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</si>
  <si>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</si>
  <si>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</si>
  <si>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</si>
  <si>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</si>
  <si>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</si>
  <si>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</si>
  <si>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</si>
  <si>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</si>
  <si>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</si>
  <si>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</si>
  <si>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</si>
  <si>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</si>
  <si>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</si>
  <si>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</si>
  <si>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</si>
  <si>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</si>
  <si>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</si>
  <si>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</si>
  <si>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</si>
  <si>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</si>
  <si>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</si>
  <si>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</si>
  <si>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</si>
  <si>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</si>
  <si>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</si>
  <si>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</si>
  <si>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</si>
  <si>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</si>
  <si>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</si>
  <si>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</si>
  <si>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</si>
  <si>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</si>
  <si>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</si>
  <si>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</si>
  <si>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</si>
  <si>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</si>
  <si>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</si>
  <si>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</si>
  <si>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</si>
  <si>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</si>
  <si>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</si>
  <si>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</si>
  <si>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</si>
  <si>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</si>
  <si>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</si>
  <si>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</si>
  <si>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</si>
  <si>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</si>
  <si>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</si>
  <si>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</si>
  <si>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</si>
  <si>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</si>
  <si>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</si>
  <si>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</si>
  <si>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</si>
  <si>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</si>
  <si>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</si>
  <si>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</si>
  <si>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</si>
  <si>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</si>
  <si>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</si>
  <si>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</si>
  <si>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</si>
  <si>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</si>
  <si>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</si>
  <si>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</si>
  <si>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</si>
  <si>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</si>
  <si>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</si>
  <si>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</si>
  <si>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</si>
  <si>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</si>
  <si>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</si>
  <si>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</si>
  <si>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</si>
  <si>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</si>
  <si>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</si>
  <si>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</si>
  <si>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</si>
  <si>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</si>
  <si>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</si>
  <si>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</si>
  <si>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</si>
  <si>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</si>
  <si>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</si>
  <si>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</si>
  <si>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</si>
  <si>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</si>
  <si>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</si>
  <si>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</si>
  <si>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</si>
  <si>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</si>
  <si>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</si>
  <si>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</si>
  <si>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</si>
  <si>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</si>
  <si>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</si>
  <si>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</si>
  <si>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</si>
  <si>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</si>
  <si>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</si>
  <si>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</si>
  <si>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</si>
  <si>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</si>
  <si>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</si>
  <si>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</si>
  <si>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</si>
  <si>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</si>
  <si>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</si>
  <si>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</si>
  <si>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</si>
  <si>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</si>
  <si>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</si>
  <si>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</si>
  <si>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</si>
  <si>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</si>
  <si>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</si>
  <si>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</si>
  <si>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</si>
  <si>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</si>
  <si>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</si>
  <si>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</si>
  <si>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</si>
  <si>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</si>
  <si>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</si>
  <si>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</si>
  <si>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</si>
  <si>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</si>
  <si>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</si>
  <si>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</si>
  <si>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</si>
  <si>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</si>
  <si>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</si>
  <si>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</si>
  <si>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</si>
  <si>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</si>
  <si>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</si>
  <si>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</si>
  <si>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</si>
  <si>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</si>
  <si>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</si>
  <si>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</si>
  <si>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</si>
  <si>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</si>
  <si>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</si>
  <si>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</si>
  <si>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</si>
  <si>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</si>
  <si>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</si>
  <si>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</si>
  <si>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</si>
  <si>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</si>
  <si>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</si>
  <si>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</si>
  <si>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</si>
  <si>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</si>
  <si>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</si>
  <si>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</si>
  <si>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</si>
  <si>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</si>
  <si>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</si>
  <si>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</si>
  <si>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</si>
  <si>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</si>
  <si>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</si>
  <si>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</si>
  <si>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</si>
  <si>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</si>
  <si>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</si>
  <si>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</si>
  <si>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</si>
  <si>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</si>
  <si>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</si>
  <si>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</si>
  <si>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</si>
  <si>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</si>
  <si>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</si>
  <si>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</si>
  <si>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</si>
  <si>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</si>
  <si>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</si>
  <si>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</si>
  <si>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</si>
  <si>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</si>
  <si>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</si>
  <si>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</si>
  <si>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</si>
  <si>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</si>
  <si>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</si>
  <si>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</si>
  <si>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</si>
  <si>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</si>
  <si>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</si>
  <si>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</si>
  <si>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</si>
  <si>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</si>
  <si>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</si>
  <si>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</si>
  <si>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</si>
  <si>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</si>
  <si>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</si>
  <si>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</si>
  <si>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</si>
  <si>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</si>
  <si>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</si>
  <si>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</si>
  <si>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</si>
  <si>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</si>
  <si>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</si>
  <si>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</si>
  <si>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</si>
  <si>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</si>
  <si>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</si>
  <si>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</si>
  <si>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</si>
  <si>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</si>
  <si>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</si>
  <si>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</si>
  <si>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</si>
  <si>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</si>
  <si>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</si>
  <si>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</si>
  <si>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</si>
  <si>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</si>
  <si>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</si>
  <si>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</si>
  <si>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</si>
  <si>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</si>
  <si>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</si>
  <si>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</si>
  <si>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</si>
  <si>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</si>
  <si>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</si>
  <si>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</si>
  <si>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</si>
  <si>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</si>
  <si>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</si>
  <si>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</si>
  <si>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</si>
  <si>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</si>
  <si>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</si>
  <si>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</si>
  <si>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</si>
  <si>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</si>
  <si>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</si>
  <si>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</si>
  <si>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</si>
  <si>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</si>
  <si>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</si>
  <si>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</si>
  <si>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</si>
  <si>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</si>
  <si>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</si>
  <si>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</si>
  <si>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</si>
  <si>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</si>
  <si>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</si>
  <si>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</si>
  <si>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</si>
  <si>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</si>
  <si>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</si>
  <si>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</si>
  <si>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</si>
  <si>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</si>
  <si>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</si>
  <si>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</si>
  <si>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</si>
  <si>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</si>
  <si>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</si>
  <si>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</si>
  <si>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</si>
  <si>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</si>
  <si>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</si>
  <si>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</si>
  <si>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</si>
  <si>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</si>
  <si>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</si>
  <si>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</si>
  <si>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</si>
  <si>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</si>
  <si>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</si>
  <si>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</si>
  <si>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</si>
  <si>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</si>
  <si>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</si>
  <si>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</si>
  <si>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</si>
  <si>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</si>
  <si>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</si>
  <si>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</si>
  <si>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</si>
  <si>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</si>
  <si>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</si>
  <si>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</si>
  <si>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</si>
  <si>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</si>
  <si>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</si>
  <si>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</si>
  <si>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</si>
  <si>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</si>
  <si>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</si>
  <si>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</si>
  <si>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</si>
  <si>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</si>
  <si>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</si>
  <si>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</si>
  <si>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</si>
  <si>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</si>
  <si>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</si>
  <si>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</si>
  <si>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</si>
  <si>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</si>
  <si>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</si>
  <si>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</si>
  <si>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</si>
  <si>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</si>
  <si>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</si>
  <si>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</si>
  <si>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</si>
  <si>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</si>
  <si>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</si>
  <si>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</si>
  <si>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</si>
  <si>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</si>
  <si>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</si>
  <si>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</si>
  <si>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</si>
  <si>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</si>
  <si>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</si>
  <si>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</si>
  <si>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</si>
  <si>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</si>
  <si>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</si>
  <si>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</si>
  <si>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</si>
  <si>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</si>
  <si>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</si>
  <si>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</si>
  <si>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</si>
  <si>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</si>
  <si>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</si>
  <si>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</si>
  <si>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</si>
  <si>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</si>
  <si>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</si>
  <si>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</si>
  <si>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</si>
  <si>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</si>
  <si>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</si>
  <si>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</si>
  <si>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</si>
  <si>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</si>
  <si>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</si>
  <si>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</si>
  <si>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</si>
  <si>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</si>
  <si>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</si>
  <si>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</si>
  <si>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</si>
  <si>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</si>
  <si>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</si>
  <si>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</si>
  <si>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</si>
  <si>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</si>
  <si>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</si>
  <si>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</si>
  <si>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</si>
  <si>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</si>
  <si>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</si>
  <si>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</si>
  <si>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</si>
  <si>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</si>
  <si>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</si>
  <si>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</si>
  <si>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</si>
  <si>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</si>
  <si>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</si>
  <si>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</si>
  <si>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</si>
  <si>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</si>
  <si>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</si>
  <si>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</si>
  <si>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</si>
  <si>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</si>
  <si>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</si>
  <si>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</si>
  <si>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</si>
  <si>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</si>
  <si>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</si>
  <si>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</si>
  <si>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</si>
  <si>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</si>
  <si>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</si>
  <si>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</si>
  <si>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</si>
  <si>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</si>
  <si>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</si>
  <si>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</si>
  <si>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</si>
  <si>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</si>
  <si>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</si>
  <si>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</si>
  <si>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</si>
  <si>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</si>
  <si>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</si>
  <si>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</si>
  <si>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</si>
  <si>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</si>
  <si>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</si>
  <si>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</si>
  <si>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</si>
  <si>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</si>
  <si>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</si>
  <si>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</si>
  <si>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</si>
  <si>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</si>
  <si>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</si>
  <si>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</si>
  <si>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</si>
  <si>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</si>
  <si>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</si>
  <si>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</si>
  <si>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</si>
  <si>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</si>
  <si>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</si>
  <si>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</si>
  <si>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</si>
  <si>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</si>
  <si>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</si>
  <si>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</si>
  <si>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</si>
  <si>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</si>
  <si>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</si>
  <si>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</si>
  <si>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</si>
  <si>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</si>
  <si>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</si>
  <si>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</si>
  <si>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</si>
  <si>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</si>
  <si>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</si>
  <si>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</si>
  <si>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</si>
  <si>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</si>
  <si>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</si>
  <si>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</si>
  <si>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</si>
  <si>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</si>
  <si>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</si>
  <si>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</si>
  <si>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</si>
  <si>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</si>
  <si>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</si>
  <si>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</si>
  <si>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</si>
  <si>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</si>
  <si>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</si>
  <si>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</si>
  <si>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</si>
  <si>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</si>
  <si>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</si>
  <si>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</si>
  <si>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</si>
  <si>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</si>
  <si>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</si>
  <si>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</si>
  <si>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</si>
  <si>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</si>
  <si>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</si>
  <si>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</si>
  <si>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</si>
  <si>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</si>
  <si>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</si>
  <si>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</si>
  <si>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</si>
  <si>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</si>
  <si>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</si>
  <si>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</si>
  <si>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</si>
  <si>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</si>
  <si>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</si>
  <si>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</si>
  <si>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</si>
  <si>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</si>
  <si>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</si>
  <si>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</si>
  <si>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</si>
  <si>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</si>
  <si>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</si>
  <si>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</si>
  <si>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</si>
  <si>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</si>
  <si>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</si>
  <si>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</si>
  <si>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</si>
  <si>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</si>
  <si>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</si>
  <si>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</si>
  <si>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</si>
  <si>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</si>
  <si>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</si>
  <si>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</si>
  <si>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</si>
  <si>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</si>
  <si>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</si>
  <si>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</si>
  <si>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</si>
  <si>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</si>
  <si>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</si>
  <si>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</si>
  <si>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</si>
  <si>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</si>
  <si>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</si>
  <si>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</si>
  <si>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</si>
  <si>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</si>
  <si>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</si>
  <si>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</si>
  <si>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</si>
  <si>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</si>
  <si>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</si>
  <si>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</si>
  <si>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</si>
  <si>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</si>
  <si>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</si>
  <si>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</si>
  <si>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</si>
  <si>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</si>
  <si>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</si>
  <si>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</si>
  <si>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</si>
  <si>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</si>
  <si>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</si>
  <si>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</si>
  <si>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</si>
  <si>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</si>
  <si>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</si>
  <si>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</si>
  <si>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</si>
  <si>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</si>
  <si>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</si>
  <si>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</si>
  <si>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</si>
  <si>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</si>
  <si>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</si>
  <si>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</si>
  <si>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</si>
  <si>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</si>
  <si>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</si>
  <si>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</si>
  <si>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</si>
  <si>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</si>
  <si>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</si>
  <si>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</si>
  <si>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</si>
  <si>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</si>
  <si>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</si>
  <si>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</si>
  <si>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</si>
  <si>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</si>
  <si>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</si>
  <si>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</si>
  <si>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</si>
  <si>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</si>
  <si>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</si>
  <si>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</si>
  <si>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</si>
  <si>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</si>
  <si>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</si>
  <si>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</si>
  <si>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</si>
  <si>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</si>
  <si>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</si>
  <si>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</si>
  <si>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</si>
  <si>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</si>
  <si>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</si>
  <si>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</si>
  <si>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</si>
  <si>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</si>
  <si>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</si>
  <si>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</si>
  <si>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</si>
  <si>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</si>
  <si>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</si>
  <si>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</si>
  <si>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</si>
  <si>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</si>
  <si>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</si>
  <si>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</si>
  <si>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</si>
  <si>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</si>
  <si>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</si>
  <si>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</si>
  <si>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</si>
  <si>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</si>
  <si>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</si>
  <si>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</si>
  <si>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</si>
  <si>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</si>
  <si>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</si>
  <si>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</si>
  <si>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</si>
  <si>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</si>
  <si>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</si>
  <si>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</si>
  <si>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</si>
  <si>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</si>
  <si>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</si>
  <si>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</si>
  <si>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</si>
  <si>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</si>
  <si>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</si>
  <si>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</si>
  <si>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</si>
  <si>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</si>
  <si>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</si>
  <si>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</si>
  <si>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</si>
  <si>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</si>
  <si>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</si>
  <si>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</si>
  <si>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</si>
  <si>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</si>
  <si>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</si>
  <si>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</si>
  <si>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</si>
  <si>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</si>
  <si>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</si>
  <si>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</si>
  <si>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</si>
  <si>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</si>
  <si>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</si>
  <si>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</si>
  <si>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</si>
  <si>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</si>
  <si>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</si>
  <si>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</si>
  <si>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</si>
  <si>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</si>
  <si>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</si>
  <si>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</si>
  <si>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</si>
  <si>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</si>
  <si>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</si>
  <si>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</si>
  <si>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</si>
  <si>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</si>
  <si>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</si>
  <si>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</si>
  <si>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</si>
  <si>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</si>
  <si>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</si>
  <si>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</si>
  <si>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</si>
  <si>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</si>
  <si>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</si>
  <si>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</si>
  <si>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</si>
  <si>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</si>
  <si>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</si>
  <si>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</si>
  <si>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</si>
  <si>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</si>
  <si>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</si>
  <si>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</si>
  <si>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</si>
  <si>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</si>
  <si>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</si>
  <si>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</si>
  <si>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</si>
  <si>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</si>
  <si>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</si>
  <si>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</si>
  <si>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</si>
  <si>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</si>
  <si>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</si>
  <si>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</si>
  <si>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</si>
  <si>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</si>
  <si>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</si>
  <si>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</si>
  <si>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</si>
  <si>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</si>
  <si>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</si>
  <si>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</si>
  <si>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</si>
  <si>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</si>
  <si>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</si>
  <si>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</si>
  <si>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</si>
  <si>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</si>
  <si>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</si>
  <si>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</si>
  <si>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</si>
  <si>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</si>
  <si>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</si>
  <si>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</si>
  <si>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</si>
  <si>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</si>
  <si>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</si>
  <si>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</si>
  <si>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</si>
  <si>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</si>
  <si>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</si>
  <si>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</si>
  <si>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</si>
  <si>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</si>
  <si>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</si>
  <si>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</si>
  <si>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</si>
  <si>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</si>
  <si>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</si>
  <si>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</si>
  <si>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</si>
  <si>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</si>
  <si>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</si>
  <si>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</si>
  <si>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</si>
  <si>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</si>
  <si>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</si>
  <si>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</si>
  <si>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</si>
  <si>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</si>
  <si>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</si>
  <si>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</si>
  <si>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</si>
  <si>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</si>
  <si>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</si>
  <si>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</si>
  <si>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</si>
  <si>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</si>
  <si>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</si>
  <si>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</si>
  <si>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</si>
  <si>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</si>
  <si>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</si>
  <si>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</si>
  <si>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</si>
  <si>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</si>
  <si>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</si>
  <si>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</si>
  <si>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</si>
  <si>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</si>
  <si>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</si>
  <si>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</si>
  <si>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</si>
  <si>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</si>
  <si>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</si>
  <si>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</si>
  <si>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</si>
  <si>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</si>
  <si>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</si>
  <si>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</si>
  <si>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</si>
  <si>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</si>
  <si>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</si>
  <si>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</si>
  <si>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</si>
  <si>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</si>
  <si>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</si>
  <si>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</si>
  <si>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</si>
  <si>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</si>
  <si>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</si>
  <si>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</si>
  <si>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</si>
  <si>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</si>
  <si>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</si>
  <si>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</si>
  <si>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</si>
  <si>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</si>
  <si>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</si>
  <si>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</si>
  <si>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</si>
  <si>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</si>
  <si>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</si>
  <si>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</si>
  <si>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</si>
  <si>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</si>
  <si>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</si>
  <si>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</si>
  <si>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</si>
  <si>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</si>
  <si>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</si>
  <si>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</si>
  <si>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</si>
  <si>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</si>
  <si>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</si>
  <si>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</si>
  <si>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</si>
  <si>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</si>
  <si>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</si>
  <si>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</si>
  <si>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</si>
  <si>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</si>
  <si>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</si>
  <si>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</si>
  <si>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</si>
  <si>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</si>
  <si>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</si>
  <si>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</si>
  <si>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</si>
  <si>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</si>
  <si>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</si>
  <si>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</si>
  <si>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</si>
  <si>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</si>
  <si>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</si>
  <si>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</si>
  <si>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</si>
  <si>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</si>
  <si>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</si>
  <si>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</si>
  <si>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</si>
  <si>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</si>
  <si>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</si>
  <si>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</si>
  <si>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</si>
  <si>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</si>
  <si>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</si>
  <si>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</si>
  <si>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</si>
  <si>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</si>
  <si>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</si>
  <si>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</si>
  <si>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</si>
  <si>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</si>
  <si>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</si>
  <si>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</si>
  <si>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</si>
  <si>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</si>
  <si>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</si>
  <si>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</si>
  <si>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</si>
  <si>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</si>
  <si>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</si>
  <si>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</si>
  <si>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</si>
  <si>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</si>
  <si>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</si>
  <si>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</si>
  <si>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</si>
  <si>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</si>
  <si>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</si>
  <si>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</si>
  <si>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</si>
  <si>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</si>
  <si>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</si>
  <si>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</si>
  <si>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</si>
  <si>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</si>
  <si>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</si>
  <si>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</si>
  <si>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</si>
  <si>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</si>
  <si>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</si>
  <si>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</si>
  <si>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</si>
  <si>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</si>
  <si>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</si>
  <si>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</si>
  <si>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</si>
  <si>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</si>
  <si>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</si>
  <si>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</si>
  <si>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</si>
  <si>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</si>
  <si>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</si>
  <si>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</si>
  <si>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</si>
  <si>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</si>
  <si>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</si>
  <si>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</si>
  <si>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</si>
  <si>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</si>
  <si>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</si>
  <si>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</si>
  <si>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</si>
  <si>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</si>
  <si>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</si>
  <si>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</si>
  <si>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</si>
  <si>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</si>
  <si>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</si>
  <si>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</si>
  <si>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</si>
  <si>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</si>
  <si>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</si>
  <si>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</si>
  <si>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</si>
  <si>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</si>
  <si>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</si>
  <si>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</si>
  <si>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</si>
  <si>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</si>
  <si>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</si>
  <si>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</si>
  <si>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</si>
  <si>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</si>
  <si>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</si>
  <si>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</si>
  <si>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</si>
  <si>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</si>
  <si>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</si>
  <si>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</si>
  <si>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</si>
  <si>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</si>
  <si>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</si>
  <si>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</si>
  <si>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</si>
  <si>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</si>
  <si>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</si>
  <si>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</si>
  <si>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</si>
  <si>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</si>
  <si>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</si>
  <si>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</si>
  <si>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</si>
  <si>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</si>
  <si>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</si>
  <si>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</si>
  <si>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</si>
  <si>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</si>
  <si>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</si>
  <si>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</si>
  <si>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</si>
  <si>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</si>
  <si>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</si>
  <si>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</si>
  <si>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</si>
  <si>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</si>
  <si>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</si>
  <si>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</si>
  <si>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</si>
  <si>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</si>
  <si>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</si>
  <si>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</si>
  <si>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</si>
  <si>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</si>
  <si>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</si>
  <si>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</si>
  <si>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</si>
  <si>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</si>
  <si>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</si>
  <si>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</si>
  <si>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</si>
  <si>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</si>
  <si>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</si>
  <si>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</si>
  <si>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</si>
  <si>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</si>
  <si>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</si>
  <si>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</si>
  <si>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</si>
  <si>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</si>
  <si>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</si>
  <si>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</si>
  <si>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</si>
  <si>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</si>
  <si>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</si>
  <si>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</si>
  <si>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</si>
  <si>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</si>
  <si>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</si>
  <si>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</si>
  <si>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</si>
  <si>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</si>
  <si>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</si>
  <si>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</si>
  <si>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</si>
  <si>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</si>
  <si>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</si>
  <si>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</si>
  <si>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</si>
  <si>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</si>
  <si>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</si>
  <si>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</si>
  <si>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</si>
  <si>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</si>
  <si>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</si>
  <si>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</si>
  <si>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</si>
  <si>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</si>
  <si>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</si>
  <si>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</si>
  <si>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</si>
  <si>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</si>
  <si>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</si>
  <si>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</si>
  <si>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</si>
  <si>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</si>
  <si>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</si>
  <si>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</si>
  <si>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</si>
  <si>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</si>
  <si>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</si>
  <si>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</si>
  <si>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</si>
  <si>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</si>
  <si>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</si>
  <si>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</si>
  <si>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</si>
  <si>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</si>
  <si>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</si>
  <si>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</si>
  <si>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</si>
  <si>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</si>
  <si>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</si>
  <si>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</si>
  <si>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</si>
  <si>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</si>
  <si>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</si>
  <si>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</si>
  <si>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</si>
  <si>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</si>
  <si>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</si>
  <si>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</si>
  <si>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</si>
  <si>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</si>
  <si>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</si>
  <si>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</si>
  <si>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</si>
  <si>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</si>
  <si>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</si>
  <si>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</si>
  <si>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</si>
  <si>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</si>
  <si>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</si>
  <si>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</si>
  <si>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</si>
  <si>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</si>
  <si>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</si>
  <si>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</si>
  <si>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</si>
  <si>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</si>
  <si>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</si>
  <si>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</si>
  <si>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</si>
  <si>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</si>
  <si>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</si>
  <si>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</si>
  <si>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</si>
  <si>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</si>
  <si>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</si>
  <si>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</si>
  <si>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</si>
  <si>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</si>
  <si>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</si>
  <si>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</si>
  <si>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</si>
  <si>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</si>
  <si>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</si>
  <si>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</si>
  <si>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</si>
  <si>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</si>
  <si>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</si>
  <si>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</si>
  <si>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</si>
  <si>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</si>
  <si>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</si>
  <si>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</si>
  <si>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</si>
  <si>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</si>
  <si>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</si>
  <si>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</si>
  <si>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</si>
  <si>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</si>
  <si>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</si>
  <si>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</si>
  <si>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</si>
  <si>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</si>
  <si>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</si>
  <si>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</si>
  <si>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</si>
  <si>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</si>
  <si>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</si>
  <si>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</si>
  <si>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</si>
  <si>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</si>
  <si>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</si>
  <si>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</si>
  <si>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</si>
  <si>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</si>
  <si>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</si>
  <si>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</si>
  <si>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</si>
  <si>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</si>
  <si>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</si>
  <si>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</si>
  <si>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</si>
  <si>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</si>
  <si>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</si>
  <si>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</si>
  <si>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</si>
  <si>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</si>
  <si>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</si>
  <si>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</si>
  <si>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</si>
  <si>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</si>
  <si>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</si>
  <si>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</si>
  <si>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</si>
  <si>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</si>
  <si>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</si>
  <si>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</si>
  <si>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</si>
  <si>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</si>
  <si>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</si>
  <si>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</si>
  <si>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</si>
  <si>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</si>
  <si>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</si>
  <si>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</si>
  <si>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</si>
  <si>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</si>
  <si>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</si>
  <si>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</si>
  <si>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</si>
  <si>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</si>
  <si>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</si>
  <si>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</si>
  <si>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</si>
  <si>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</si>
  <si>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</si>
  <si>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</si>
  <si>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</si>
  <si>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</si>
  <si>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</si>
  <si>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</si>
  <si>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</si>
  <si>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</si>
  <si>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</si>
  <si>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</si>
  <si>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</si>
  <si>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</si>
  <si>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</si>
  <si>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</si>
  <si>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</si>
  <si>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</si>
  <si>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</si>
  <si>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</si>
  <si>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</si>
  <si>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</si>
  <si>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</si>
  <si>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</si>
  <si>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</si>
  <si>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</si>
  <si>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</si>
  <si>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</si>
  <si>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</si>
  <si>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</si>
  <si>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</si>
  <si>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</si>
  <si>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</si>
  <si>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</si>
  <si>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</si>
  <si>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</si>
  <si>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</si>
  <si>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</si>
  <si>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</si>
  <si>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</si>
  <si>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</si>
  <si>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</si>
  <si>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</si>
  <si>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</si>
  <si>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</si>
  <si>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</si>
  <si>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</si>
  <si>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</si>
  <si>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</si>
  <si>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</si>
  <si>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</si>
  <si>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</si>
  <si>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</si>
  <si>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</si>
  <si>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</si>
  <si>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</si>
  <si>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</si>
  <si>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</si>
  <si>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</si>
  <si>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</si>
  <si>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</si>
  <si>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</si>
  <si>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</si>
  <si>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</si>
  <si>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</si>
  <si>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</si>
  <si>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</si>
  <si>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</si>
  <si>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</si>
  <si>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</si>
  <si>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</si>
  <si>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</si>
  <si>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</si>
  <si>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</si>
  <si>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</si>
  <si>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</si>
  <si>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</si>
  <si>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</si>
  <si>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</si>
  <si>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</si>
  <si>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</si>
  <si>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</si>
  <si>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</si>
  <si>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</si>
  <si>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</si>
  <si>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</si>
  <si>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</si>
  <si>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</si>
  <si>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</si>
  <si>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</si>
  <si>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</si>
  <si>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</si>
  <si>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</si>
  <si>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</si>
  <si>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</si>
  <si>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</si>
  <si>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</si>
  <si>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</si>
  <si>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</si>
  <si>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</si>
  <si>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</si>
  <si>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</si>
  <si>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</si>
  <si>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</si>
  <si>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</si>
  <si>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</si>
  <si>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</si>
  <si>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</si>
  <si>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</si>
  <si>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</si>
  <si>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</si>
  <si>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</si>
  <si>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</si>
  <si>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</si>
  <si>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</si>
  <si>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</si>
  <si>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</si>
  <si>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</si>
  <si>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</si>
  <si>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</si>
  <si>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</si>
  <si>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</si>
  <si>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</si>
  <si>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</si>
  <si>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</si>
  <si>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</si>
  <si>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</si>
  <si>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</si>
  <si>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</si>
  <si>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</si>
  <si>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</si>
  <si>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</si>
  <si>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</si>
  <si>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</si>
  <si>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</si>
  <si>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</si>
  <si>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</si>
  <si>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</si>
  <si>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</si>
  <si>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</si>
  <si>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</si>
  <si>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</si>
  <si>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</si>
  <si>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</si>
  <si>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</si>
  <si>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</si>
  <si>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</si>
  <si>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</si>
  <si>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</si>
  <si>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</si>
  <si>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</si>
  <si>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</si>
  <si>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</si>
  <si>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</si>
  <si>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</si>
  <si>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</si>
  <si>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</si>
  <si>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</si>
  <si>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</si>
  <si>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</si>
  <si>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</si>
  <si>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</si>
  <si>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</si>
  <si>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</si>
  <si>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</si>
  <si>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</si>
  <si>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</si>
  <si>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</si>
  <si>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</si>
  <si>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</si>
  <si>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</si>
  <si>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</si>
  <si>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</si>
  <si>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</si>
  <si>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</si>
  <si>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</si>
  <si>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</si>
  <si>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</si>
  <si>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</si>
  <si>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</si>
  <si>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</si>
  <si>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</si>
  <si>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</si>
  <si>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</si>
  <si>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</si>
  <si>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</si>
  <si>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</si>
  <si>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</si>
  <si>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</si>
  <si>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</si>
  <si>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</si>
  <si>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</si>
  <si>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</si>
  <si>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</si>
  <si>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</si>
  <si>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</si>
  <si>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</si>
  <si>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</si>
  <si>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</si>
  <si>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</si>
  <si>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</si>
  <si>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</si>
  <si>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</si>
  <si>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</si>
  <si>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</si>
  <si>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</si>
  <si>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</si>
  <si>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</si>
  <si>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</si>
  <si>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</si>
  <si>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</si>
  <si>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</si>
  <si>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</si>
  <si>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</si>
  <si>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</si>
  <si>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</si>
  <si>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</si>
  <si>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</si>
  <si>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</si>
  <si>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</si>
  <si>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</si>
  <si>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</si>
  <si>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</si>
  <si>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</si>
  <si>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</si>
  <si>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</si>
  <si>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</si>
  <si>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</si>
  <si>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</si>
  <si>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</si>
  <si>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</si>
  <si>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</si>
  <si>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</si>
  <si>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</si>
  <si>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</si>
  <si>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</si>
  <si>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</si>
  <si>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</si>
  <si>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</si>
  <si>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</si>
  <si>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</si>
  <si>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</si>
  <si>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</si>
  <si>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</si>
  <si>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</si>
  <si>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</si>
  <si>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</si>
  <si>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</si>
  <si>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</si>
  <si>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</si>
  <si>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</si>
  <si>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</si>
  <si>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</si>
  <si>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</si>
  <si>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</si>
  <si>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</si>
  <si>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</si>
  <si>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</si>
  <si>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</si>
  <si>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</si>
  <si>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</si>
  <si>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</si>
  <si>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</si>
  <si>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</si>
  <si>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</si>
  <si>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</si>
  <si>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</si>
  <si>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</si>
  <si>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</si>
  <si>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</si>
  <si>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</si>
  <si>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</si>
  <si>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</si>
  <si>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</si>
  <si>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</si>
  <si>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</si>
  <si>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</si>
  <si>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</si>
  <si>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</si>
  <si>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</si>
  <si>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</si>
  <si>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</si>
  <si>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</si>
  <si>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</si>
  <si>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</si>
  <si>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</si>
  <si>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</si>
  <si>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</si>
  <si>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</si>
  <si>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</si>
  <si>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</si>
  <si>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</si>
  <si>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</si>
  <si>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</si>
  <si>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</si>
  <si>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</si>
  <si>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</si>
  <si>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</si>
  <si>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</si>
  <si>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</si>
  <si>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</si>
  <si>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</si>
  <si>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</si>
  <si>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</si>
  <si>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</si>
  <si>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</si>
  <si>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</si>
  <si>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</si>
  <si>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</si>
  <si>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</si>
  <si>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</si>
  <si>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</si>
  <si>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</si>
  <si>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</si>
  <si>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</si>
  <si>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</si>
  <si>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</si>
  <si>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</si>
  <si>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</si>
  <si>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</si>
  <si>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</si>
  <si>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</si>
  <si>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</si>
  <si>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</si>
  <si>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</si>
  <si>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</si>
  <si>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</si>
  <si>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</si>
  <si>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</si>
  <si>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</si>
  <si>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</si>
  <si>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</si>
  <si>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</si>
  <si>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</si>
  <si>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</si>
  <si>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</si>
  <si>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</si>
  <si>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</si>
  <si>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</si>
  <si>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</si>
  <si>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</si>
  <si>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</si>
  <si>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</si>
  <si>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</si>
  <si>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</si>
  <si>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</si>
  <si>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</si>
  <si>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</si>
  <si>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</si>
  <si>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</si>
  <si>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</si>
  <si>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</si>
  <si>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</si>
  <si>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</si>
  <si>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</si>
  <si>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</si>
  <si>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</si>
  <si>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</si>
  <si>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</si>
  <si>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</si>
  <si>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</si>
  <si>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</si>
  <si>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</si>
  <si>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</si>
  <si>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</si>
  <si>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</si>
  <si>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</si>
  <si>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</si>
  <si>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</si>
  <si>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</si>
  <si>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</si>
  <si>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</si>
  <si>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</si>
  <si>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</si>
  <si>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</si>
  <si>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</si>
  <si>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</si>
  <si>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</si>
  <si>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</si>
  <si>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</si>
  <si>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</si>
  <si>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</si>
  <si>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</si>
  <si>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</si>
  <si>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</si>
  <si>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</si>
  <si>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</si>
  <si>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</si>
  <si>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</si>
  <si>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</si>
  <si>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</si>
  <si>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</si>
  <si>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</si>
  <si>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</si>
  <si>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</si>
  <si>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</si>
  <si>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</si>
  <si>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</si>
  <si>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</si>
  <si>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</si>
  <si>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</si>
  <si>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</si>
  <si>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</si>
  <si>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</si>
  <si>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</si>
  <si>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</si>
  <si>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</si>
  <si>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</si>
  <si>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</si>
  <si>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</si>
  <si>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</si>
  <si>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</si>
  <si>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</si>
  <si>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</si>
  <si>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</si>
  <si>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</si>
  <si>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</si>
  <si>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</si>
  <si>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</si>
  <si>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</si>
  <si>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</si>
  <si>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</si>
  <si>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</si>
  <si>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</si>
  <si>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</si>
  <si>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</si>
  <si>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</si>
  <si>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</si>
  <si>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</si>
  <si>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</si>
  <si>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</si>
  <si>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</si>
  <si>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</si>
  <si>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</si>
  <si>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</si>
  <si>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</si>
  <si>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</si>
  <si>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</si>
  <si>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</si>
  <si>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</si>
  <si>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</si>
  <si>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</si>
  <si>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</si>
  <si>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</si>
  <si>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</si>
  <si>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</si>
  <si>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</si>
  <si>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</si>
  <si>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</si>
  <si>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</si>
  <si>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</si>
  <si>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</si>
  <si>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</si>
  <si>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</si>
  <si>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</si>
  <si>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</si>
  <si>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</si>
  <si>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</si>
  <si>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</si>
  <si>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</si>
  <si>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</si>
  <si>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</si>
  <si>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</si>
  <si>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</si>
  <si>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</si>
  <si>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</si>
  <si>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</si>
  <si>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</si>
  <si>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</si>
  <si>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</si>
  <si>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</si>
  <si>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</si>
  <si>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</si>
  <si>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</si>
  <si>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</si>
  <si>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</si>
  <si>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</si>
  <si>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</si>
  <si>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</si>
  <si>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</si>
  <si>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</si>
  <si>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</si>
  <si>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</si>
  <si>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</si>
  <si>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</si>
  <si>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</si>
  <si>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</si>
  <si>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</si>
  <si>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</si>
  <si>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</si>
  <si>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</si>
  <si>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</si>
  <si>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</si>
  <si>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</si>
  <si>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</si>
  <si>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</si>
  <si>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</si>
  <si>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</si>
  <si>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</si>
  <si>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</si>
  <si>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</si>
  <si>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</si>
  <si>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</si>
  <si>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</si>
  <si>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</si>
  <si>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</si>
  <si>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</si>
  <si>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</si>
  <si>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</si>
  <si>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</si>
  <si>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</si>
  <si>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</si>
  <si>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</si>
  <si>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</si>
  <si>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</si>
  <si>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</si>
  <si>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</si>
  <si>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</si>
  <si>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</si>
  <si>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</si>
  <si>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</si>
  <si>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</si>
  <si>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</si>
  <si>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</si>
  <si>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</si>
  <si>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</si>
  <si>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</si>
  <si>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</si>
  <si>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</si>
  <si>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</si>
  <si>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</si>
  <si>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</si>
  <si>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</si>
  <si>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</si>
  <si>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</si>
  <si>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</si>
  <si>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</si>
  <si>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</si>
  <si>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</si>
  <si>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</si>
  <si>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</si>
  <si>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</si>
  <si>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</si>
  <si>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</si>
  <si>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</si>
  <si>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</si>
  <si>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</si>
  <si>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</si>
  <si>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</si>
  <si>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</si>
  <si>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</si>
  <si>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</si>
  <si>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</si>
  <si>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</si>
  <si>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</si>
  <si>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</si>
  <si>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</si>
  <si>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</si>
  <si>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</si>
  <si>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</si>
  <si>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</si>
  <si>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</si>
  <si>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</si>
  <si>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</si>
  <si>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</si>
  <si>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</si>
  <si>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</si>
  <si>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</si>
  <si>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</si>
  <si>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</si>
  <si>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</si>
  <si>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</si>
  <si>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</si>
  <si>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</si>
  <si>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</si>
  <si>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</si>
  <si>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</si>
  <si>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</si>
  <si>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</si>
  <si>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</si>
  <si>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</si>
  <si>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</si>
  <si>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</si>
  <si>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</si>
  <si>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</si>
  <si>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</si>
  <si>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</si>
  <si>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</si>
  <si>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</si>
  <si>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</si>
  <si>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</si>
  <si>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</si>
  <si>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</si>
  <si>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</si>
  <si>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</si>
  <si>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</si>
  <si>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</si>
  <si>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</si>
  <si>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</si>
  <si>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</si>
  <si>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</si>
  <si>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</si>
  <si>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</si>
  <si>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</si>
  <si>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</si>
  <si>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</si>
  <si>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</si>
  <si>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</si>
  <si>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</si>
  <si>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</si>
  <si>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</si>
  <si>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</si>
  <si>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</si>
  <si>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</si>
  <si>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</si>
  <si>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</si>
  <si>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</si>
  <si>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</si>
  <si>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</si>
  <si>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</si>
  <si>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</si>
  <si>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</si>
  <si>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</si>
  <si>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</si>
  <si>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</si>
  <si>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</si>
  <si>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</si>
  <si>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</si>
  <si>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</si>
  <si>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</si>
  <si>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</si>
  <si>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</si>
  <si>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</si>
  <si>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</si>
  <si>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</si>
  <si>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</si>
  <si>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</si>
  <si>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</si>
  <si>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</si>
  <si>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</si>
  <si>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</si>
  <si>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</si>
  <si>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</si>
  <si>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</si>
  <si>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</si>
  <si>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</si>
  <si>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</si>
  <si>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</si>
  <si>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</si>
  <si>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</si>
  <si>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</si>
  <si>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</si>
  <si>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</si>
  <si>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</si>
  <si>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</si>
  <si>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</si>
  <si>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</si>
  <si>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</si>
  <si>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</si>
  <si>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</si>
  <si>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</si>
  <si>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</si>
  <si>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</si>
  <si>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</si>
  <si>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</si>
  <si>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</si>
  <si>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</si>
  <si>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</si>
  <si>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</si>
  <si>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</si>
  <si>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</si>
  <si>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</si>
  <si>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</si>
  <si>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</si>
  <si>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</si>
  <si>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</si>
  <si>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</si>
  <si>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</si>
  <si>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</si>
  <si>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</si>
  <si>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</si>
  <si>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</si>
  <si>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</si>
  <si>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</si>
  <si>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</si>
  <si>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</si>
  <si>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</si>
  <si>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</si>
  <si>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</si>
  <si>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</si>
  <si>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</si>
  <si>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</si>
  <si>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</si>
  <si>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</si>
  <si>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</si>
  <si>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</si>
  <si>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</si>
  <si>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</si>
  <si>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</si>
  <si>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</si>
  <si>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</si>
  <si>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</si>
  <si>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</si>
  <si>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</si>
  <si>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</si>
  <si>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</si>
  <si>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</si>
  <si>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</si>
  <si>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</si>
  <si>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</si>
  <si>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</si>
  <si>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</si>
  <si>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</si>
  <si>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</si>
  <si>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</si>
  <si>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</si>
  <si>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</si>
  <si>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</si>
  <si>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</si>
  <si>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</si>
  <si>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</si>
  <si>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</si>
  <si>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</si>
  <si>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</si>
  <si>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</si>
  <si>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</si>
  <si>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</si>
  <si>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</si>
  <si>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</si>
  <si>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</si>
  <si>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</si>
  <si>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</si>
  <si>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</si>
  <si>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</si>
  <si>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</si>
  <si>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</si>
  <si>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</si>
  <si>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</si>
  <si>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</si>
  <si>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</si>
  <si>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</si>
  <si>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</si>
  <si>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</si>
  <si>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</si>
  <si>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</si>
  <si>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</si>
  <si>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</si>
  <si>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</si>
  <si>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</si>
  <si>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</si>
  <si>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</si>
  <si>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</si>
  <si>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</si>
  <si>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</si>
  <si>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</si>
  <si>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</si>
  <si>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</si>
  <si>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</si>
  <si>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</si>
  <si>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</si>
  <si>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</si>
  <si>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</si>
  <si>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</si>
  <si>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</si>
  <si>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</si>
  <si>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</si>
  <si>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</si>
  <si>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</si>
  <si>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</si>
  <si>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</si>
  <si>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</si>
  <si>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</si>
  <si>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</si>
  <si>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</si>
  <si>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</si>
  <si>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</si>
  <si>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</si>
  <si>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</si>
  <si>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</si>
  <si>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</si>
  <si>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</si>
  <si>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</si>
  <si>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</si>
  <si>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</si>
  <si>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</si>
  <si>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</si>
  <si>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</si>
  <si>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</si>
  <si>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</si>
  <si>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</si>
  <si>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</si>
  <si>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</si>
  <si>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</si>
  <si>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</si>
  <si>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</si>
  <si>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</si>
  <si>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</si>
  <si>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</si>
  <si>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</si>
  <si>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</si>
  <si>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</si>
  <si>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</si>
  <si>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</si>
  <si>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</si>
  <si>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</si>
  <si>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</si>
  <si>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</si>
  <si>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</si>
  <si>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</si>
  <si>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</si>
  <si>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</si>
  <si>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</si>
  <si>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</si>
  <si>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</si>
  <si>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</si>
  <si>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</si>
  <si>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</si>
  <si>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</si>
  <si>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</si>
  <si>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</si>
  <si>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</si>
  <si>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</si>
  <si>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</si>
  <si>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</si>
  <si>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</si>
  <si>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</si>
  <si>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</si>
  <si>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</si>
  <si>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</si>
  <si>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</si>
  <si>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</si>
  <si>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</si>
  <si>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</si>
  <si>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</si>
  <si>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</si>
  <si>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</si>
  <si>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</si>
  <si>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</si>
  <si>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</si>
  <si>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</si>
  <si>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</si>
  <si>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</si>
  <si>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</si>
  <si>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</si>
  <si>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</si>
  <si>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</si>
  <si>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</si>
  <si>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</si>
  <si>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</si>
  <si>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</si>
  <si>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</si>
  <si>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</si>
  <si>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</si>
  <si>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</si>
  <si>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</si>
  <si>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</si>
  <si>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</si>
  <si>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</si>
  <si>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</si>
  <si>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</si>
  <si>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</si>
  <si>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</si>
  <si>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</si>
  <si>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</si>
  <si>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</si>
  <si>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</si>
  <si>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</si>
  <si>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</si>
  <si>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</si>
  <si>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</si>
  <si>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</si>
  <si>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</si>
  <si>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</si>
  <si>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</si>
  <si>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</si>
  <si>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</si>
  <si>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</si>
  <si>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</si>
  <si>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</si>
  <si>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</si>
  <si>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</si>
  <si>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</si>
  <si>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</si>
  <si>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</si>
  <si>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</si>
  <si>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</si>
  <si>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</si>
  <si>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</si>
  <si>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</si>
  <si>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</si>
  <si>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</si>
  <si>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</si>
  <si>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</si>
  <si>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</si>
  <si>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</si>
  <si>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</si>
  <si>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</si>
  <si>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</si>
  <si>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</si>
  <si>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</si>
  <si>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</si>
  <si>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</si>
  <si>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</si>
  <si>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</si>
  <si>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</si>
  <si>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</si>
  <si>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</si>
  <si>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</si>
  <si>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</si>
  <si>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</si>
  <si>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</si>
  <si>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</si>
  <si>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</si>
  <si>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</si>
  <si>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</si>
  <si>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</si>
  <si>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</si>
  <si>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</si>
  <si>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</si>
  <si>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</si>
  <si>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</si>
  <si>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</si>
  <si>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</si>
  <si>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</si>
  <si>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</si>
  <si>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</si>
  <si>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</si>
  <si>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</si>
  <si>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</si>
  <si>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</si>
  <si>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</si>
  <si>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</si>
  <si>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</si>
  <si>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</si>
  <si>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</si>
  <si>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</si>
  <si>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</si>
  <si>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</si>
  <si>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</si>
  <si>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</si>
  <si>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</si>
  <si>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</si>
  <si>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</si>
  <si>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</si>
  <si>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</si>
  <si>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</si>
  <si>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</si>
  <si>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</si>
  <si>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</si>
  <si>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</si>
  <si>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</si>
  <si>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</si>
  <si>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</si>
  <si>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</si>
  <si>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</si>
  <si>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</si>
  <si>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</si>
  <si>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</si>
  <si>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</si>
  <si>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</si>
  <si>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</si>
  <si>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</si>
  <si>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</si>
  <si>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</si>
  <si>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</si>
  <si>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</si>
  <si>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</si>
  <si>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</si>
  <si>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</si>
  <si>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</si>
  <si>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</si>
  <si>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</si>
  <si>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</si>
  <si>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</si>
  <si>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</si>
  <si>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</si>
  <si>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</si>
  <si>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</si>
  <si>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</si>
  <si>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</si>
  <si>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</si>
  <si>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</si>
  <si>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</si>
  <si>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</si>
  <si>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</si>
  <si>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</si>
  <si>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</si>
  <si>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</si>
  <si>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</si>
  <si>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</si>
  <si>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</si>
  <si>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</si>
  <si>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</si>
  <si>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</si>
  <si>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</si>
  <si>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</si>
  <si>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</si>
  <si>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</si>
  <si>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</si>
  <si>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</si>
  <si>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</si>
  <si>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</si>
  <si>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</si>
  <si>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</si>
  <si>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</si>
  <si>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</si>
  <si>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</si>
  <si>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</si>
  <si>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</si>
  <si>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</si>
  <si>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</si>
  <si>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</si>
  <si>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</si>
  <si>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</si>
  <si>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</si>
  <si>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</si>
  <si>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</si>
  <si>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</si>
  <si>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</si>
  <si>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</si>
  <si>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</si>
  <si>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</si>
  <si>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</si>
  <si>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</si>
  <si>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</si>
  <si>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</si>
  <si>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</si>
  <si>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</si>
  <si>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</si>
  <si>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</si>
  <si>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</si>
  <si>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</si>
  <si>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</si>
  <si>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</si>
  <si>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</si>
  <si>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</si>
  <si>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</si>
  <si>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</si>
  <si>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</si>
  <si>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</si>
  <si>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</si>
  <si>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</si>
  <si>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</si>
  <si>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</si>
  <si>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</si>
  <si>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</si>
  <si>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</si>
  <si>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</si>
  <si>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</si>
  <si>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</si>
  <si>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</si>
  <si>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</si>
  <si>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</si>
  <si>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</si>
  <si>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</si>
  <si>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</si>
  <si>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</si>
  <si>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</si>
  <si>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</si>
  <si>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</si>
  <si>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</si>
  <si>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</si>
  <si>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</si>
  <si>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</si>
  <si>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</si>
  <si>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</si>
  <si>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</si>
  <si>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</si>
  <si>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</si>
  <si>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</si>
  <si>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</si>
  <si>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</si>
  <si>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</si>
  <si>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</si>
  <si>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</si>
  <si>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</si>
  <si>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</si>
  <si>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</si>
  <si>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</si>
  <si>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</si>
  <si>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</si>
  <si>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</si>
  <si>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</si>
  <si>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</si>
  <si>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</si>
  <si>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</si>
  <si>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</si>
  <si>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</si>
  <si>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</si>
  <si>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</si>
  <si>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</si>
  <si>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</si>
  <si>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</si>
  <si>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</si>
  <si>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</si>
  <si>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</si>
  <si>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</si>
  <si>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</si>
  <si>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</si>
  <si>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</si>
  <si>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</si>
  <si>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</si>
  <si>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</si>
  <si>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</si>
  <si>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</si>
  <si>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</si>
  <si>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</si>
  <si>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</si>
  <si>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</si>
  <si>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</si>
  <si>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</si>
  <si>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</si>
  <si>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</si>
  <si>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</si>
  <si>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</si>
  <si>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</si>
  <si>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</si>
  <si>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</si>
  <si>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</si>
  <si>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</si>
  <si>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</si>
  <si>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</si>
  <si>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</si>
  <si>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</si>
  <si>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</si>
  <si>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</si>
  <si>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</si>
  <si>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</si>
  <si>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</si>
  <si>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</si>
  <si>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</si>
  <si>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</si>
  <si>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</si>
  <si>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</si>
  <si>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</si>
  <si>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</si>
  <si>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</si>
  <si>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</si>
  <si>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</si>
  <si>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</si>
  <si>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</si>
  <si>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</si>
  <si>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</si>
  <si>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</si>
  <si>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</si>
  <si>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</si>
  <si>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</si>
  <si>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</si>
  <si>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</si>
  <si>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</si>
  <si>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</si>
  <si>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</si>
  <si>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</si>
  <si>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</si>
  <si>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</si>
  <si>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</si>
  <si>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</si>
  <si>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</si>
  <si>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</si>
  <si>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</si>
  <si>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</si>
  <si>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</si>
  <si>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</si>
  <si>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</si>
  <si>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</si>
  <si>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</si>
  <si>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</si>
  <si>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</si>
  <si>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</si>
  <si>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</si>
  <si>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</si>
  <si>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</si>
  <si>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</si>
  <si>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</si>
  <si>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</si>
  <si>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</si>
  <si>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</si>
  <si>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</si>
  <si>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</si>
  <si>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</si>
  <si>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</si>
  <si>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</si>
  <si>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</si>
  <si>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</si>
  <si>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</si>
  <si>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</si>
  <si>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</si>
  <si>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</si>
  <si>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</si>
  <si>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</si>
  <si>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</si>
  <si>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</si>
  <si>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</si>
  <si>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</si>
  <si>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</si>
  <si>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</si>
  <si>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</si>
  <si>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</si>
  <si>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</si>
  <si>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</si>
  <si>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</si>
  <si>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</si>
  <si>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</si>
  <si>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</si>
  <si>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</si>
  <si>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</si>
  <si>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</si>
  <si>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</si>
  <si>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</si>
  <si>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</si>
  <si>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</si>
  <si>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</si>
  <si>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</si>
  <si>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</si>
  <si>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</si>
  <si>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</si>
  <si>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</si>
  <si>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</si>
  <si>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</si>
  <si>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</si>
  <si>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</si>
  <si>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</si>
  <si>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</si>
  <si>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</si>
  <si>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</si>
  <si>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</si>
  <si>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</si>
  <si>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</si>
  <si>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</si>
  <si>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</si>
  <si>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</si>
  <si>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</si>
  <si>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</si>
  <si>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</si>
  <si>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</si>
  <si>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</si>
  <si>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</si>
  <si>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</si>
  <si>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</si>
  <si>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</si>
  <si>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</si>
  <si>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</si>
  <si>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</si>
  <si>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</si>
  <si>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</si>
  <si>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</si>
  <si>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</si>
  <si>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</si>
  <si>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</si>
  <si>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</si>
  <si>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</si>
  <si>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</si>
  <si>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</si>
  <si>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</si>
  <si>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</si>
  <si>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</si>
  <si>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</si>
  <si>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</si>
  <si>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</si>
  <si>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</si>
  <si>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</si>
  <si>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</si>
  <si>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</si>
  <si>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</si>
  <si>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</si>
  <si>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</si>
  <si>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</si>
  <si>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</si>
  <si>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</si>
  <si>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</si>
  <si>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</si>
  <si>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</si>
  <si>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</si>
  <si>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</si>
  <si>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</si>
  <si>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</si>
  <si>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</si>
  <si>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</si>
  <si>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</si>
  <si>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</si>
  <si>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</si>
  <si>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</si>
  <si>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</si>
  <si>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</si>
  <si>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</si>
  <si>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</si>
  <si>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</si>
  <si>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</si>
  <si>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</si>
  <si>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</si>
  <si>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</si>
  <si>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</si>
  <si>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</si>
  <si>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</si>
  <si>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</si>
  <si>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</si>
  <si>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</si>
  <si>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</si>
  <si>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</si>
  <si>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</si>
  <si>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</si>
  <si>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</si>
  <si>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</si>
  <si>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</si>
  <si>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</si>
  <si>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</si>
  <si>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</si>
  <si>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</si>
  <si>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</si>
  <si>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</si>
  <si>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</si>
  <si>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</si>
  <si>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</si>
  <si>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</si>
  <si>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</si>
  <si>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</si>
  <si>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</si>
  <si>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</si>
  <si>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</si>
  <si>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</si>
  <si>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</si>
  <si>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</si>
  <si>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</si>
  <si>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</si>
  <si>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</si>
  <si>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</si>
  <si>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</si>
  <si>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</si>
  <si>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</si>
  <si>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</si>
  <si>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</si>
  <si>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</si>
  <si>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</si>
  <si>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</si>
  <si>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</si>
  <si>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</si>
  <si>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</si>
  <si>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</si>
  <si>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</si>
  <si>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</si>
  <si>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</si>
  <si>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</si>
  <si>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</si>
  <si>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</si>
  <si>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</si>
  <si>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</si>
  <si>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</si>
  <si>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</si>
  <si>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</si>
  <si>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</si>
  <si>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</si>
  <si>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</si>
  <si>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</si>
  <si>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</si>
  <si>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</si>
  <si>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</si>
  <si>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</si>
  <si>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</si>
  <si>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</si>
  <si>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</si>
  <si>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</si>
  <si>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</si>
  <si>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</si>
  <si>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</si>
  <si>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</si>
  <si>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</si>
  <si>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</si>
  <si>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</si>
  <si>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</si>
  <si>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</si>
  <si>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</si>
  <si>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</si>
  <si>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</si>
  <si>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</si>
  <si>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</si>
  <si>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</si>
  <si>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</si>
  <si>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</si>
  <si>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</si>
  <si>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</si>
  <si>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</si>
  <si>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</si>
  <si>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</si>
  <si>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</si>
  <si>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</si>
  <si>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</si>
  <si>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</si>
  <si>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</si>
  <si>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</si>
  <si>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</si>
  <si>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</si>
  <si>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</si>
  <si>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</si>
  <si>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</si>
  <si>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</si>
  <si>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</si>
  <si>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</si>
  <si>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</si>
  <si>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</si>
  <si>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</si>
  <si>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</si>
  <si>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</si>
  <si>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</si>
  <si>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</si>
  <si>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</si>
  <si>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</si>
  <si>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</si>
  <si>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</si>
  <si>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</si>
  <si>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</si>
  <si>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</si>
  <si>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</si>
  <si>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</si>
  <si>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</si>
  <si>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</si>
  <si>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</si>
  <si>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</si>
  <si>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</si>
  <si>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</si>
  <si>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</si>
  <si>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</si>
  <si>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</si>
  <si>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</si>
  <si>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</si>
  <si>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</si>
  <si>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</si>
  <si>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</si>
  <si>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</si>
  <si>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</si>
  <si>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</si>
  <si>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</si>
  <si>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</si>
  <si>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</si>
  <si>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</si>
  <si>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</si>
  <si>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</si>
  <si>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</si>
  <si>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</si>
  <si>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</si>
  <si>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</si>
  <si>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</si>
  <si>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</si>
  <si>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</si>
  <si>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</si>
  <si>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</si>
  <si>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</si>
  <si>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</si>
  <si>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</si>
  <si>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</si>
  <si>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</si>
  <si>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</si>
  <si>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</si>
  <si>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</si>
  <si>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</si>
  <si>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</si>
  <si>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</si>
  <si>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</si>
  <si>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</si>
  <si>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</si>
  <si>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</si>
  <si>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</si>
  <si>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</si>
  <si>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</si>
  <si>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</si>
  <si>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</si>
  <si>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</si>
  <si>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</si>
  <si>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</si>
  <si>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</si>
  <si>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</si>
  <si>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</si>
  <si>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</si>
  <si>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</si>
  <si>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</si>
  <si>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</si>
  <si>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</si>
  <si>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</si>
  <si>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</si>
  <si>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</si>
  <si>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</si>
  <si>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</si>
  <si>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</si>
  <si>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</si>
  <si>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</si>
  <si>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</si>
  <si>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</si>
  <si>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</si>
  <si>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</si>
  <si>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</si>
  <si>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</si>
  <si>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</si>
  <si>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</si>
  <si>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</si>
  <si>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</si>
  <si>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</si>
  <si>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</si>
  <si>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</si>
  <si>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</si>
  <si>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</si>
  <si>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</si>
  <si>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</si>
  <si>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</si>
  <si>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</si>
  <si>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</si>
  <si>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</si>
  <si>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</si>
  <si>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</si>
  <si>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</si>
  <si>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</si>
  <si>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</si>
  <si>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</si>
  <si>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</si>
  <si>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</si>
  <si>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</si>
  <si>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</si>
  <si>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</si>
  <si>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</si>
  <si>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</si>
  <si>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</si>
  <si>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</si>
  <si>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</si>
  <si>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</si>
  <si>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</si>
  <si>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</si>
  <si>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</si>
  <si>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</si>
  <si>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</si>
  <si>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</si>
  <si>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</si>
  <si>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</si>
  <si>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</si>
  <si>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</si>
  <si>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</si>
  <si>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</si>
  <si>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</si>
  <si>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</si>
  <si>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</si>
  <si>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</si>
  <si>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</si>
  <si>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</si>
  <si>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</si>
  <si>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</si>
  <si>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</si>
  <si>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</si>
  <si>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</si>
  <si>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</si>
  <si>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</si>
  <si>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</si>
  <si>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</si>
  <si>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</si>
  <si>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</si>
  <si>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</si>
  <si>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</si>
  <si>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</si>
  <si>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</si>
  <si>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</si>
  <si>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</si>
  <si>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</si>
  <si>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</si>
  <si>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</si>
  <si>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</si>
  <si>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</si>
  <si>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</si>
  <si>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</si>
  <si>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</si>
  <si>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</si>
  <si>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</si>
  <si>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</si>
  <si>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</si>
  <si>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</si>
  <si>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</si>
  <si>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</si>
  <si>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</si>
  <si>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</si>
  <si>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</si>
  <si>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</si>
  <si>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</si>
  <si>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</si>
  <si>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</si>
  <si>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</si>
  <si>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</si>
  <si>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</si>
  <si>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</si>
  <si>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</si>
  <si>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</si>
  <si>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</si>
  <si>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</si>
  <si>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</si>
  <si>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</si>
  <si>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</si>
  <si>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</si>
  <si>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</si>
  <si>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</si>
  <si>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</si>
  <si>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</si>
  <si>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</si>
  <si>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</si>
  <si>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</si>
  <si>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</si>
  <si>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</si>
  <si>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</si>
  <si>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</si>
  <si>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</si>
  <si>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</si>
  <si>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</si>
  <si>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</si>
  <si>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</si>
  <si>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</si>
  <si>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</si>
  <si>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</si>
  <si>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</si>
  <si>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</si>
  <si>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</si>
  <si>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</si>
  <si>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</si>
  <si>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</si>
  <si>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</si>
  <si>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</si>
  <si>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</si>
  <si>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</si>
  <si>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</si>
  <si>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</si>
  <si>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</si>
  <si>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</si>
  <si>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</si>
  <si>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</si>
  <si>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</si>
  <si>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</si>
  <si>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</si>
  <si>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</si>
  <si>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</si>
  <si>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</si>
  <si>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</si>
  <si>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</si>
  <si>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</si>
  <si>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</si>
  <si>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</si>
  <si>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</si>
  <si>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</si>
  <si>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</si>
  <si>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</si>
  <si>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</si>
  <si>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</si>
  <si>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</si>
  <si>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</si>
  <si>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</si>
  <si>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</si>
  <si>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</si>
  <si>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</si>
  <si>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</si>
  <si>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</si>
  <si>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</si>
  <si>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</si>
  <si>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</si>
  <si>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</si>
  <si>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</si>
  <si>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</si>
  <si>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</si>
  <si>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</si>
  <si>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</si>
  <si>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</si>
  <si>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</si>
  <si>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</si>
  <si>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</si>
  <si>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</si>
  <si>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</si>
  <si>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</si>
  <si>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</si>
  <si>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</si>
  <si>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</si>
  <si>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</si>
  <si>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</si>
  <si>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</si>
  <si>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</si>
  <si>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</si>
  <si>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</si>
  <si>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</si>
  <si>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</si>
  <si>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</si>
  <si>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</si>
  <si>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</si>
  <si>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</si>
  <si>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</si>
  <si>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</si>
  <si>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</si>
  <si>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</si>
  <si>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</si>
  <si>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</si>
  <si>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</si>
  <si>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</si>
  <si>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</si>
  <si>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</si>
  <si>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</si>
  <si>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</si>
  <si>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</si>
  <si>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</si>
  <si>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</si>
  <si>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</si>
  <si>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</si>
  <si>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</si>
  <si>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</si>
  <si>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</si>
  <si>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</si>
  <si>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</si>
  <si>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</si>
  <si>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</si>
  <si>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</si>
  <si>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</si>
  <si>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</si>
  <si>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</si>
  <si>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</si>
  <si>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</si>
  <si>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</si>
  <si>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</si>
  <si>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</si>
  <si>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</si>
  <si>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</si>
  <si>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</si>
  <si>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</si>
  <si>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</si>
  <si>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</si>
  <si>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</si>
  <si>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</si>
  <si>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</si>
  <si>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</si>
  <si>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</si>
  <si>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</si>
  <si>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</si>
  <si>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</si>
  <si>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</si>
  <si>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</si>
  <si>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</si>
  <si>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</si>
  <si>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</si>
  <si>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</si>
  <si>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</si>
  <si>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</si>
  <si>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</si>
  <si>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</si>
  <si>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</si>
  <si>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</si>
  <si>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</si>
  <si>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</si>
  <si>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</si>
  <si>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</si>
  <si>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</si>
  <si>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</si>
  <si>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</si>
  <si>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</si>
  <si>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</si>
  <si>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</si>
  <si>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</si>
  <si>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</si>
  <si>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</si>
  <si>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</si>
  <si>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</si>
  <si>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</si>
  <si>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</si>
  <si>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</si>
  <si>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</si>
  <si>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</si>
  <si>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</si>
  <si>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</si>
  <si>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</si>
  <si>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</si>
  <si>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</si>
  <si>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</si>
  <si>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</si>
  <si>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</si>
  <si>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</si>
  <si>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</si>
  <si>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</si>
  <si>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</si>
  <si>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</si>
  <si>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</si>
  <si>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</si>
  <si>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</si>
  <si>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</si>
  <si>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</si>
  <si>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</si>
  <si>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</si>
  <si>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</si>
  <si>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</si>
  <si>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</si>
  <si>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</si>
  <si>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</si>
  <si>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</si>
  <si>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</si>
  <si>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</si>
  <si>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</si>
  <si>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</si>
  <si>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</si>
  <si>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</si>
  <si>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</si>
  <si>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</si>
  <si>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</si>
  <si>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</si>
  <si>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</si>
  <si>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</si>
  <si>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</si>
  <si>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</si>
  <si>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</si>
  <si>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</si>
  <si>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</si>
  <si>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</si>
  <si>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</si>
  <si>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</si>
  <si>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</si>
  <si>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</si>
  <si>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</si>
  <si>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</si>
  <si>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</si>
  <si>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</si>
  <si>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</si>
  <si>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</si>
  <si>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</si>
  <si>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</si>
  <si>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</si>
  <si>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</si>
  <si>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</si>
  <si>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</si>
  <si>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</si>
  <si>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</si>
  <si>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</si>
  <si>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</si>
  <si>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</si>
  <si>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</si>
  <si>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</si>
  <si>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</si>
  <si>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</si>
  <si>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</si>
  <si>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</si>
  <si>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</si>
  <si>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</si>
  <si>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</si>
  <si>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</si>
  <si>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</si>
  <si>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</si>
  <si>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</si>
  <si>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</si>
  <si>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</si>
  <si>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</si>
  <si>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</si>
  <si>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</si>
  <si>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</si>
  <si>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</si>
  <si>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</si>
  <si>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</si>
  <si>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</si>
  <si>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</si>
  <si>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</si>
  <si>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</si>
  <si>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</si>
  <si>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</si>
  <si>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</si>
  <si>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</si>
  <si>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</si>
  <si>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</si>
  <si>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</si>
  <si>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</si>
  <si>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</si>
  <si>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</si>
  <si>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</si>
  <si>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</si>
  <si>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</si>
  <si>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</si>
  <si>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</si>
  <si>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</si>
  <si>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</si>
  <si>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</si>
  <si>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</si>
  <si>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</si>
  <si>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</si>
  <si>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</si>
  <si>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</si>
  <si>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</si>
  <si>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</si>
  <si>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</si>
  <si>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</si>
  <si>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</si>
  <si>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</si>
  <si>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</si>
  <si>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</si>
  <si>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</si>
  <si>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</si>
  <si>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</si>
  <si>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</si>
  <si>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</si>
  <si>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</si>
  <si>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</si>
  <si>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</si>
  <si>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</si>
  <si>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</si>
  <si>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</si>
  <si>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</si>
  <si>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</si>
  <si>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</si>
  <si>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</si>
  <si>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</si>
  <si>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</si>
  <si>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</si>
  <si>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</si>
  <si>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</si>
  <si>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</si>
  <si>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</si>
  <si>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</si>
  <si>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</si>
  <si>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</si>
  <si>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</si>
  <si>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</si>
  <si>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</si>
  <si>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</si>
  <si>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</si>
  <si>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</si>
  <si>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</si>
  <si>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</si>
  <si>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</si>
  <si>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</si>
  <si>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</si>
  <si>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</si>
  <si>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</si>
  <si>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</si>
  <si>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</si>
  <si>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</si>
  <si>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</si>
  <si>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</si>
  <si>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</si>
  <si>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</si>
  <si>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</si>
  <si>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</si>
  <si>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</si>
  <si>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</si>
  <si>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</si>
  <si>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</si>
  <si>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</si>
  <si>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</si>
  <si>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</si>
  <si>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</si>
  <si>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</si>
  <si>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</si>
  <si>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</si>
  <si>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</si>
  <si>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</si>
  <si>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</si>
  <si>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</si>
  <si>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</si>
  <si>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</si>
  <si>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</si>
  <si>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</si>
  <si>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</si>
  <si>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</si>
  <si>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</si>
  <si>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</si>
  <si>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</si>
  <si>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</si>
  <si>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</si>
  <si>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</si>
  <si>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</si>
  <si>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</si>
  <si>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</si>
  <si>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</si>
  <si>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</si>
  <si>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</si>
  <si>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</si>
  <si>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</si>
  <si>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</si>
  <si>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</si>
  <si>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</si>
  <si>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</si>
  <si>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</si>
  <si>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</si>
  <si>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</si>
  <si>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</si>
  <si>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</si>
  <si>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</si>
  <si>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</si>
  <si>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</si>
  <si>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</si>
  <si>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</si>
  <si>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</si>
  <si>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</si>
  <si>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</si>
  <si>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</si>
  <si>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</si>
  <si>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</si>
  <si>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</si>
  <si>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</si>
  <si>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</si>
  <si>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</si>
  <si>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</si>
  <si>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</si>
  <si>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</si>
  <si>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</si>
  <si>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</si>
  <si>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</si>
  <si>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</si>
  <si>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</si>
  <si>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</si>
  <si>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</si>
  <si>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</si>
  <si>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</si>
  <si>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</si>
  <si>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</si>
  <si>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</si>
  <si>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</si>
  <si>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</si>
  <si>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</si>
  <si>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</si>
  <si>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</si>
  <si>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</si>
  <si>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</si>
  <si>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</si>
  <si>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</si>
  <si>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</si>
  <si>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</si>
  <si>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</si>
  <si>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</si>
  <si>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</si>
  <si>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</si>
  <si>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</si>
  <si>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</si>
  <si>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</si>
  <si>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</si>
  <si>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</si>
  <si>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</si>
  <si>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</si>
  <si>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</si>
  <si>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</si>
  <si>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</si>
  <si>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</si>
  <si>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</si>
  <si>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</si>
  <si>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</si>
  <si>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</si>
  <si>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</si>
  <si>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</si>
  <si>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</si>
  <si>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</si>
  <si>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</si>
  <si>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</si>
  <si>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</si>
  <si>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</si>
  <si>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</si>
  <si>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</si>
  <si>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</si>
  <si>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</si>
  <si>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</si>
  <si>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</si>
  <si>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</si>
  <si>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</si>
  <si>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</si>
  <si>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</si>
  <si>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</si>
  <si>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</si>
  <si>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</si>
  <si>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</si>
  <si>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</si>
  <si>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</si>
  <si>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</si>
  <si>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</si>
  <si>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</si>
  <si>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</si>
  <si>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</si>
  <si>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</si>
  <si>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</si>
  <si>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</si>
  <si>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</si>
  <si>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</si>
  <si>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</si>
  <si>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</si>
  <si>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</si>
  <si>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</si>
  <si>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</si>
  <si>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</si>
  <si>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</si>
  <si>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</si>
  <si>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</si>
  <si>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</si>
  <si>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</si>
  <si>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</si>
  <si>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</si>
  <si>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</si>
  <si>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</si>
  <si>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</si>
  <si>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</si>
  <si>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</si>
  <si>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</si>
  <si>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</si>
  <si>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</si>
  <si>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</si>
  <si>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</si>
  <si>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</si>
  <si>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</si>
  <si>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</si>
  <si>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</si>
  <si>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</si>
  <si>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</si>
  <si>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</si>
  <si>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</si>
  <si>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</si>
  <si>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</si>
  <si>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</si>
  <si>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</si>
  <si>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</si>
  <si>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</si>
  <si>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</si>
  <si>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</si>
  <si>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</si>
  <si>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</si>
  <si>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</si>
  <si>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</si>
  <si>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</si>
  <si>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</si>
  <si>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</si>
  <si>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</si>
  <si>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</si>
  <si>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</si>
  <si>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</si>
  <si>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</si>
  <si>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</si>
  <si>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</si>
  <si>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</si>
  <si>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</si>
  <si>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</si>
  <si>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</si>
  <si>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</si>
  <si>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</si>
  <si>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</si>
  <si>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</si>
  <si>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</si>
  <si>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</si>
  <si>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</si>
  <si>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</si>
  <si>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</si>
  <si>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</si>
  <si>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</si>
  <si>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</si>
  <si>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</si>
  <si>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</si>
  <si>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</si>
  <si>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</si>
  <si>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</si>
  <si>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</si>
  <si>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</si>
  <si>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</si>
  <si>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</si>
  <si>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</si>
  <si>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</si>
  <si>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</si>
  <si>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</si>
  <si>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</si>
  <si>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</si>
  <si>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</si>
  <si>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</si>
  <si>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</si>
  <si>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</si>
  <si>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</si>
  <si>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</si>
  <si>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</si>
  <si>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</si>
  <si>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</si>
  <si>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</si>
  <si>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</si>
  <si>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</si>
  <si>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</si>
  <si>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</si>
  <si>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</si>
  <si>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</si>
  <si>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</si>
  <si>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</si>
  <si>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</si>
  <si>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</si>
  <si>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</si>
  <si>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</si>
  <si>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</si>
  <si>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</si>
  <si>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</si>
  <si>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</si>
  <si>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</si>
  <si>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</si>
  <si>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</si>
  <si>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</si>
  <si>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</si>
  <si>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</si>
  <si>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</si>
  <si>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</si>
  <si>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</si>
  <si>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</si>
  <si>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</si>
  <si>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</si>
  <si>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</si>
  <si>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</si>
  <si>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</si>
  <si>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</si>
  <si>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</si>
  <si>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</si>
  <si>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</si>
  <si>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</si>
  <si>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</si>
  <si>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</si>
  <si>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</si>
  <si>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</si>
  <si>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</si>
  <si>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</si>
  <si>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</si>
  <si>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</si>
  <si>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</si>
  <si>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</si>
  <si>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</si>
  <si>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</si>
  <si>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</si>
  <si>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</si>
  <si>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</si>
  <si>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</si>
  <si>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</si>
  <si>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</si>
  <si>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</si>
  <si>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</si>
  <si>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</si>
  <si>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</si>
  <si>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</si>
  <si>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</si>
  <si>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</si>
  <si>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</si>
  <si>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</si>
  <si>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</si>
  <si>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</si>
  <si>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</si>
  <si>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</si>
  <si>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</si>
  <si>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</si>
  <si>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</si>
  <si>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</si>
  <si>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</si>
  <si>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</si>
  <si>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</si>
  <si>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</si>
  <si>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</si>
  <si>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</si>
  <si>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</si>
  <si>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</si>
  <si>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</si>
  <si>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</si>
  <si>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</si>
  <si>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</si>
  <si>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</si>
  <si>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</si>
  <si>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</si>
  <si>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</si>
  <si>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</si>
  <si>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</si>
  <si>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</si>
  <si>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</si>
  <si>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</si>
  <si>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</si>
  <si>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</si>
  <si>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</si>
  <si>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</si>
  <si>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</si>
  <si>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</si>
  <si>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</si>
  <si>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</si>
  <si>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</si>
  <si>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</si>
  <si>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</si>
  <si>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</si>
  <si>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</si>
  <si>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</si>
  <si>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</si>
  <si>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</si>
  <si>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</si>
  <si>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</si>
  <si>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</si>
  <si>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</si>
  <si>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</si>
  <si>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</si>
  <si>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</si>
  <si>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</si>
  <si>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</si>
  <si>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</si>
  <si>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</si>
  <si>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</si>
  <si>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</si>
  <si>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</si>
  <si>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</si>
  <si>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</si>
  <si>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</si>
  <si>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</si>
  <si>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</si>
  <si>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</si>
  <si>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</si>
  <si>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</si>
  <si>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</si>
  <si>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</si>
  <si>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</si>
  <si>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</si>
  <si>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</si>
  <si>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</si>
  <si>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</si>
  <si>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</si>
  <si>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</si>
  <si>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</si>
  <si>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</si>
  <si>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</si>
  <si>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</si>
  <si>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</si>
  <si>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</si>
  <si>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</si>
  <si>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</si>
  <si>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</si>
  <si>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</si>
  <si>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</si>
  <si>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</si>
  <si>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</si>
  <si>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</si>
  <si>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</si>
  <si>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</si>
  <si>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</si>
  <si>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</si>
  <si>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</si>
  <si>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</si>
  <si>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</si>
  <si>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</si>
  <si>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</si>
  <si>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</si>
  <si>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</si>
  <si>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</si>
  <si>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</si>
  <si>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</si>
  <si>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</si>
  <si>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</si>
  <si>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</si>
  <si>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</si>
  <si>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</si>
  <si>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</si>
  <si>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</si>
  <si>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</si>
  <si>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</si>
  <si>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</si>
  <si>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</si>
  <si>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</si>
  <si>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</si>
  <si>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</si>
  <si>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</si>
  <si>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</si>
  <si>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</si>
  <si>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</si>
  <si>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</si>
  <si>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</si>
  <si>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</si>
  <si>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</si>
  <si>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</si>
  <si>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</si>
  <si>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</si>
  <si>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</si>
  <si>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</si>
  <si>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</si>
  <si>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</si>
  <si>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</si>
  <si>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</si>
  <si>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</si>
  <si>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</si>
  <si>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</si>
  <si>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</si>
  <si>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</si>
  <si>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</si>
  <si>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</si>
  <si>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</si>
  <si>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</si>
  <si>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</si>
  <si>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</si>
  <si>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</si>
  <si>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</si>
  <si>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</si>
  <si>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</si>
  <si>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</si>
  <si>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</si>
  <si>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</si>
  <si>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</si>
  <si>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</si>
  <si>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</si>
  <si>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</si>
  <si>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</si>
  <si>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</si>
  <si>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</si>
  <si>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</si>
  <si>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</si>
  <si>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</si>
  <si>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</si>
  <si>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</si>
  <si>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</si>
  <si>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</si>
  <si>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</si>
  <si>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</si>
  <si>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</si>
  <si>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</si>
  <si>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</si>
  <si>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</si>
  <si>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</si>
  <si>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</si>
  <si>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</si>
  <si>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</si>
  <si>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</si>
  <si>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</si>
  <si>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</si>
  <si>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</si>
  <si>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</si>
  <si>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</si>
  <si>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</si>
  <si>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</si>
  <si>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</si>
  <si>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</si>
  <si>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</si>
  <si>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</si>
  <si>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</si>
  <si>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</si>
  <si>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</si>
  <si>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</si>
  <si>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</si>
  <si>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</si>
  <si>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</si>
  <si>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</si>
  <si>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</si>
  <si>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</si>
  <si>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</si>
  <si>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</si>
  <si>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</si>
  <si>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</si>
  <si>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</si>
  <si>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</si>
  <si>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</si>
  <si>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</si>
  <si>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</si>
  <si>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</si>
  <si>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</si>
  <si>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</si>
  <si>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</si>
  <si>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</si>
  <si>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</si>
  <si>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</si>
  <si>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</si>
  <si>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</si>
  <si>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</si>
  <si>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</si>
  <si>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</si>
  <si>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</si>
  <si>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</si>
  <si>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</si>
  <si>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</si>
  <si>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</si>
  <si>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</si>
  <si>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</si>
  <si>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</si>
  <si>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</si>
  <si>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</si>
  <si>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</si>
  <si>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</si>
  <si>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</si>
  <si>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</si>
  <si>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</si>
  <si>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</si>
  <si>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</si>
  <si>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</si>
  <si>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</si>
  <si>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</si>
  <si>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</si>
  <si>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</si>
  <si>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</si>
  <si>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</si>
  <si>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</si>
  <si>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</si>
  <si>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</si>
  <si>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</si>
  <si>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</si>
  <si>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</si>
  <si>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</si>
  <si>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</si>
  <si>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</si>
  <si>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</si>
  <si>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</si>
  <si>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</si>
  <si>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</si>
  <si>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</si>
  <si>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</si>
  <si>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</si>
  <si>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</si>
  <si>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</si>
  <si>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</si>
  <si>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</si>
  <si>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</si>
  <si>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</si>
  <si>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</si>
  <si>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</si>
  <si>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</si>
  <si>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</si>
  <si>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</si>
  <si>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</si>
  <si>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</si>
  <si>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</si>
  <si>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</si>
  <si>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</si>
  <si>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</si>
  <si>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</si>
  <si>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</si>
  <si>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</si>
  <si>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</si>
  <si>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</si>
  <si>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</si>
  <si>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</si>
  <si>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</si>
  <si>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</si>
  <si>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</si>
  <si>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</si>
  <si>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</si>
  <si>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</si>
  <si>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</si>
  <si>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</si>
  <si>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</si>
  <si>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</si>
  <si>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</si>
  <si>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</si>
  <si>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</si>
  <si>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</si>
  <si>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</si>
  <si>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</si>
  <si>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</si>
  <si>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</si>
  <si>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</si>
  <si>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</si>
  <si>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</si>
  <si>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</si>
  <si>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</si>
  <si>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</si>
  <si>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</si>
  <si>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</si>
  <si>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</si>
  <si>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</si>
  <si>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</si>
  <si>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</si>
  <si>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</si>
  <si>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</si>
  <si>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</si>
  <si>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</si>
  <si>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</si>
  <si>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</si>
  <si>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</si>
  <si>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</si>
  <si>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</si>
  <si>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</si>
  <si>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</si>
  <si>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</si>
  <si>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</si>
  <si>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</si>
  <si>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</si>
  <si>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</si>
  <si>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</si>
  <si>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</si>
  <si>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</si>
  <si>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</si>
  <si>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</si>
  <si>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</si>
  <si>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</si>
  <si>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</si>
  <si>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</si>
  <si>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</si>
  <si>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</si>
  <si>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</si>
  <si>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</si>
  <si>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</si>
  <si>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</si>
  <si>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</si>
  <si>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</si>
  <si>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</si>
  <si>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</si>
  <si>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</si>
  <si>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</si>
  <si>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</si>
  <si>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</si>
  <si>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</si>
  <si>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</si>
  <si>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</si>
  <si>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</si>
  <si>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</si>
  <si>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</si>
  <si>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</si>
  <si>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</si>
  <si>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</si>
  <si>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</si>
  <si>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</si>
  <si>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</si>
  <si>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</si>
  <si>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</si>
  <si>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</si>
  <si>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</si>
  <si>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</si>
  <si>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</si>
  <si>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</si>
  <si>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</si>
  <si>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</si>
  <si>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</si>
  <si>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</si>
  <si>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</si>
  <si>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</si>
  <si>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</si>
  <si>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</si>
  <si>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</si>
  <si>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</si>
  <si>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</si>
  <si>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</si>
  <si>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</si>
  <si>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</si>
  <si>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</si>
  <si>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</si>
  <si>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</si>
  <si>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</si>
  <si>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</si>
  <si>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</si>
  <si>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</si>
  <si>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</si>
  <si>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</si>
  <si>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</si>
  <si>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</si>
  <si>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</si>
  <si>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</si>
  <si>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</si>
  <si>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</si>
  <si>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</si>
  <si>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</si>
  <si>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</si>
  <si>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</si>
  <si>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</si>
  <si>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</si>
  <si>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</si>
  <si>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</si>
  <si>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</si>
  <si>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</si>
  <si>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</si>
  <si>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</si>
  <si>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</si>
  <si>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</si>
  <si>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</si>
  <si>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</si>
  <si>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</si>
  <si>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</si>
  <si>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</si>
  <si>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</si>
  <si>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</si>
  <si>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</si>
  <si>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</si>
  <si>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</si>
  <si>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</si>
  <si>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</si>
  <si>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</si>
  <si>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</si>
  <si>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</si>
  <si>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</si>
  <si>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</si>
  <si>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</si>
  <si>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</si>
  <si>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</si>
  <si>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</si>
  <si>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</si>
  <si>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</si>
  <si>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</si>
  <si>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</si>
  <si>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</si>
  <si>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</si>
  <si>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</si>
  <si>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</si>
  <si>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</si>
  <si>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</si>
  <si>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</si>
  <si>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</si>
  <si>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</si>
  <si>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</si>
  <si>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</si>
  <si>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</si>
  <si>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</si>
  <si>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</si>
  <si>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</si>
  <si>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</si>
  <si>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</si>
  <si>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</si>
  <si>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</si>
  <si>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</si>
  <si>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</si>
  <si>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</si>
  <si>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</si>
  <si>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</si>
  <si>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</si>
  <si>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</si>
  <si>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</si>
  <si>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</si>
  <si>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</si>
  <si>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</si>
  <si>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</si>
  <si>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</si>
  <si>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</si>
  <si>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</si>
  <si>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</si>
  <si>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</si>
  <si>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</si>
  <si>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</si>
  <si>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</si>
  <si>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</si>
  <si>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</si>
  <si>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</si>
  <si>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</si>
  <si>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</si>
  <si>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</si>
  <si>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</si>
  <si>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</si>
  <si>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</si>
  <si>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</si>
  <si>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</si>
  <si>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</si>
  <si>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</si>
  <si>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</si>
  <si>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</si>
  <si>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</si>
  <si>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</si>
  <si>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</si>
  <si>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</si>
  <si>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</si>
  <si>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</si>
  <si>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</si>
  <si>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</si>
  <si>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</si>
  <si>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</si>
  <si>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</si>
  <si>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</si>
  <si>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</si>
  <si>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</si>
  <si>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</si>
  <si>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</si>
  <si>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</si>
  <si>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</si>
  <si>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</si>
  <si>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</si>
  <si>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</si>
  <si>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</si>
  <si>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</si>
  <si>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</si>
  <si>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</si>
  <si>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</si>
  <si>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</si>
  <si>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</si>
  <si>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</si>
  <si>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</si>
  <si>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</si>
  <si>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</si>
  <si>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</si>
  <si>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</si>
  <si>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</si>
  <si>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</si>
  <si>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</si>
  <si>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</si>
  <si>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</si>
  <si>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</si>
  <si>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</si>
  <si>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</si>
  <si>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</si>
  <si>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</si>
  <si>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</si>
  <si>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</si>
  <si>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</si>
  <si>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</si>
  <si>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</si>
  <si>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</si>
  <si>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</si>
  <si>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</si>
  <si>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</si>
  <si>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</si>
  <si>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</si>
  <si>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</si>
  <si>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</si>
  <si>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</si>
  <si>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</si>
  <si>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</si>
  <si>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</si>
  <si>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</si>
  <si>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</si>
  <si>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</si>
  <si>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</si>
  <si>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</si>
  <si>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</si>
  <si>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</si>
  <si>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</si>
  <si>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</si>
  <si>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</si>
  <si>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</si>
  <si>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</si>
  <si>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</si>
  <si>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</si>
  <si>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</si>
  <si>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</si>
  <si>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</si>
  <si>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</si>
  <si>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</si>
  <si>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</si>
  <si>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</si>
  <si>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</si>
  <si>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</si>
  <si>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</si>
  <si>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</si>
  <si>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</si>
  <si>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</si>
  <si>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</si>
  <si>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</si>
  <si>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</si>
  <si>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</si>
  <si>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</si>
  <si>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</si>
  <si>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</si>
  <si>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</si>
  <si>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</si>
  <si>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</si>
  <si>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</si>
  <si>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</si>
  <si>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</si>
  <si>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</si>
  <si>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</si>
  <si>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</si>
  <si>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</si>
  <si>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</si>
  <si>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</si>
  <si>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</si>
  <si>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</si>
  <si>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</si>
  <si>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</si>
  <si>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</si>
  <si>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</si>
  <si>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</si>
  <si>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</si>
  <si>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</si>
  <si>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</si>
  <si>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</si>
  <si>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</si>
  <si>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</si>
  <si>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</si>
  <si>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</si>
  <si>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</si>
  <si>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</si>
  <si>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</si>
  <si>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</si>
  <si>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</si>
  <si>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</si>
  <si>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</si>
  <si>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</si>
  <si>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</si>
  <si>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</si>
  <si>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</si>
  <si>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</si>
  <si>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</si>
  <si>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</si>
  <si>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</si>
  <si>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</si>
  <si>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</si>
  <si>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</si>
  <si>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</si>
  <si>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</si>
  <si>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</si>
  <si>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</si>
  <si>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</si>
  <si>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</si>
  <si>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</si>
  <si>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</si>
  <si>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</si>
  <si>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</si>
  <si>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</si>
  <si>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</si>
  <si>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</si>
  <si>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</si>
  <si>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</si>
  <si>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</si>
  <si>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</si>
  <si>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</si>
  <si>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</si>
  <si>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</si>
  <si>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</si>
  <si>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</si>
  <si>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</si>
  <si>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</si>
  <si>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</si>
  <si>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</si>
  <si>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</si>
  <si>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</si>
  <si>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</si>
  <si>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</si>
  <si>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</si>
  <si>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</si>
  <si>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</si>
  <si>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</si>
  <si>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</si>
  <si>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</si>
  <si>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</si>
  <si>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</si>
  <si>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</si>
  <si>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</si>
  <si>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</si>
  <si>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</si>
  <si>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</si>
  <si>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</si>
  <si>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</si>
  <si>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</si>
  <si>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</si>
  <si>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</si>
  <si>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</si>
  <si>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</si>
  <si>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</si>
  <si>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</si>
  <si>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</si>
  <si>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</si>
  <si>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</si>
  <si>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</si>
  <si>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</si>
  <si>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</si>
  <si>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</si>
  <si>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</si>
  <si>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</si>
  <si>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</si>
  <si>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</si>
  <si>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</si>
  <si>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</si>
  <si>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</si>
  <si>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</si>
  <si>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</si>
  <si>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</si>
  <si>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</si>
  <si>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</si>
  <si>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</si>
  <si>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</si>
  <si>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</si>
  <si>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</si>
  <si>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</si>
  <si>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</si>
  <si>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</si>
  <si>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</si>
  <si>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</si>
  <si>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</si>
  <si>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</si>
  <si>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</si>
  <si>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</si>
  <si>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</si>
  <si>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</si>
  <si>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</si>
  <si>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</si>
  <si>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</si>
  <si>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</si>
  <si>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</si>
  <si>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</si>
  <si>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</si>
  <si>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</si>
  <si>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</si>
  <si>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</si>
  <si>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</si>
  <si>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</si>
  <si>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</si>
  <si>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</si>
  <si>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</si>
  <si>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</si>
  <si>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</si>
  <si>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</si>
  <si>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</si>
  <si>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</si>
  <si>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</si>
  <si>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</si>
  <si>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</si>
  <si>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</si>
  <si>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</si>
  <si>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</si>
  <si>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</si>
  <si>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</si>
  <si>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</si>
  <si>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</si>
  <si>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</si>
  <si>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</si>
  <si>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</si>
  <si>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</si>
  <si>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</si>
  <si>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</si>
  <si>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</si>
  <si>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</si>
  <si>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</si>
  <si>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</si>
  <si>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</si>
  <si>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</si>
  <si>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</si>
  <si>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</si>
  <si>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</si>
  <si>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</si>
  <si>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</si>
  <si>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</si>
  <si>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</si>
  <si>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</si>
  <si>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</si>
  <si>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</si>
  <si>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</si>
  <si>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</si>
  <si>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</si>
  <si>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</si>
  <si>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</si>
  <si>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</si>
  <si>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</si>
  <si>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</si>
  <si>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</si>
  <si>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</si>
  <si>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</si>
  <si>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</si>
  <si>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</si>
  <si>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</si>
  <si>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</si>
  <si>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</si>
  <si>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</si>
  <si>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</si>
  <si>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</si>
  <si>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</si>
  <si>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</si>
  <si>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</si>
  <si>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</si>
  <si>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</si>
  <si>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</si>
  <si>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</si>
  <si>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</si>
  <si>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</si>
  <si>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</si>
  <si>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</si>
  <si>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</si>
  <si>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</si>
  <si>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</si>
  <si>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</si>
  <si>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</si>
  <si>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</si>
  <si>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</si>
  <si>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</si>
  <si>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</si>
  <si>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</si>
  <si>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</si>
  <si>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</si>
  <si>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</si>
  <si>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</si>
  <si>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</si>
  <si>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</si>
  <si>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</si>
  <si>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</si>
  <si>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</si>
  <si>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</si>
  <si>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</si>
  <si>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</si>
  <si>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</si>
  <si>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</si>
  <si>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</si>
  <si>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</si>
  <si>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</si>
  <si>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</si>
  <si>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</si>
  <si>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</si>
  <si>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</si>
  <si>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</si>
  <si>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</si>
  <si>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</si>
  <si>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</si>
  <si>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</si>
  <si>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</si>
  <si>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</si>
  <si>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</si>
  <si>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</si>
  <si>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</si>
  <si>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</si>
  <si>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</si>
  <si>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</si>
  <si>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</si>
  <si>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</si>
  <si>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</si>
  <si>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</si>
  <si>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</si>
  <si>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</si>
  <si>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</si>
  <si>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</si>
  <si>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</si>
  <si>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</si>
  <si>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</si>
  <si>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</si>
  <si>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</si>
  <si>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</si>
  <si>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</si>
  <si>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</si>
  <si>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</si>
  <si>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</si>
  <si>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</si>
  <si>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</si>
  <si>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</si>
  <si>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</si>
  <si>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</si>
  <si>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</si>
  <si>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</si>
  <si>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</si>
  <si>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</si>
  <si>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</si>
  <si>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</si>
  <si>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</si>
  <si>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</si>
  <si>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</si>
  <si>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</si>
  <si>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</si>
  <si>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</si>
  <si>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</si>
  <si>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</si>
  <si>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</si>
  <si>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</si>
  <si>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</si>
  <si>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</si>
  <si>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</si>
  <si>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</si>
  <si>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</si>
  <si>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</si>
  <si>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</si>
  <si>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</si>
  <si>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</si>
  <si>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</si>
  <si>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</si>
  <si>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</si>
  <si>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</si>
  <si>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</si>
  <si>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</si>
  <si>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</si>
  <si>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</si>
  <si>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</si>
  <si>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</si>
  <si>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</si>
  <si>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</si>
  <si>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</si>
  <si>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</si>
  <si>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</si>
  <si>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</si>
  <si>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</si>
  <si>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</si>
  <si>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</si>
  <si>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</si>
  <si>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</si>
  <si>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</si>
  <si>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</si>
  <si>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</si>
  <si>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</si>
  <si>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</si>
  <si>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</si>
  <si>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</si>
  <si>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</si>
  <si>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</si>
  <si>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</si>
  <si>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</si>
  <si>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</si>
  <si>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</si>
  <si>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</si>
  <si>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</si>
  <si>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</si>
  <si>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</si>
  <si>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</si>
  <si>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</si>
  <si>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</si>
  <si>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</si>
  <si>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</si>
  <si>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</si>
  <si>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</si>
  <si>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</si>
  <si>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</si>
  <si>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</si>
  <si>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</si>
  <si>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</si>
  <si>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</si>
  <si>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</si>
  <si>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</si>
  <si>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</si>
  <si>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</si>
  <si>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</si>
  <si>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</si>
  <si>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</si>
  <si>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</si>
  <si>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</si>
  <si>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</si>
  <si>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</si>
  <si>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</si>
  <si>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</si>
  <si>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</si>
  <si>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</si>
  <si>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</si>
  <si>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</si>
  <si>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</si>
  <si>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</si>
  <si>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</si>
  <si>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</si>
  <si>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</si>
  <si>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</si>
  <si>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</si>
  <si>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</si>
  <si>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</si>
  <si>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</si>
  <si>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</si>
  <si>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</si>
  <si>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</si>
  <si>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</si>
  <si>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</si>
  <si>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</si>
  <si>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</si>
  <si>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</si>
  <si>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</si>
  <si>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</si>
  <si>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</si>
  <si>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</si>
  <si>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</si>
  <si>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</si>
  <si>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</si>
  <si>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</si>
  <si>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</si>
  <si>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</si>
  <si>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</si>
  <si>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</si>
  <si>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</si>
  <si>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</si>
  <si>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</si>
  <si>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</si>
  <si>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</si>
  <si>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</si>
  <si>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</si>
  <si>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</si>
  <si>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</si>
  <si>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</si>
  <si>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</si>
  <si>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</si>
  <si>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</si>
  <si>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</si>
  <si>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</si>
  <si>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</si>
  <si>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</si>
  <si>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</si>
  <si>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</si>
  <si>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</si>
  <si>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</si>
  <si>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</si>
  <si>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</si>
  <si>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</si>
  <si>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</si>
  <si>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</si>
  <si>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</si>
  <si>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</si>
  <si>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</si>
  <si>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</si>
  <si>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</si>
  <si>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</si>
  <si>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</si>
  <si>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</si>
  <si>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</si>
  <si>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</si>
  <si>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</si>
  <si>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</si>
  <si>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</si>
  <si>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</si>
  <si>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</si>
  <si>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</si>
  <si>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</si>
  <si>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</si>
  <si>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</si>
  <si>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</si>
  <si>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</si>
  <si>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</si>
  <si>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</si>
  <si>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</si>
  <si>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</si>
  <si>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</si>
  <si>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</si>
  <si>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</si>
  <si>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</si>
  <si>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</si>
  <si>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</si>
  <si>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</si>
  <si>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</si>
  <si>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</si>
  <si>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</si>
  <si>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</si>
  <si>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</si>
  <si>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</si>
  <si>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</si>
  <si>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</si>
  <si>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</si>
  <si>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</si>
  <si>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</si>
  <si>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</si>
  <si>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</si>
  <si>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</si>
  <si>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</si>
  <si>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</si>
  <si>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</si>
  <si>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</si>
  <si>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</si>
  <si>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</si>
  <si>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</si>
  <si>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</si>
  <si>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</si>
  <si>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</si>
  <si>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</si>
  <si>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</si>
  <si>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</si>
  <si>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</si>
  <si>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</si>
  <si>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</si>
  <si>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</si>
  <si>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</si>
  <si>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</si>
  <si>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</si>
  <si>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</si>
  <si>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</si>
  <si>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</si>
  <si>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</si>
  <si>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</si>
  <si>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</si>
  <si>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</si>
  <si>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</si>
  <si>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</si>
  <si>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</si>
  <si>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</si>
  <si>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</si>
  <si>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</si>
  <si>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</si>
  <si>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</si>
  <si>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</si>
  <si>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</si>
  <si>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</si>
  <si>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</si>
  <si>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</si>
  <si>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</si>
  <si>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</si>
  <si>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</si>
  <si>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</si>
  <si>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</si>
  <si>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</si>
  <si>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</si>
  <si>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</si>
  <si>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</si>
  <si>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</si>
  <si>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</si>
  <si>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</si>
  <si>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</si>
  <si>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</si>
  <si>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</si>
  <si>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</si>
  <si>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</si>
  <si>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</si>
  <si>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</si>
  <si>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</si>
  <si>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</si>
  <si>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</si>
  <si>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</si>
  <si>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</si>
  <si>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</si>
  <si>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</si>
  <si>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</si>
  <si>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</si>
  <si>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</si>
  <si>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</si>
  <si>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</si>
  <si>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</si>
  <si>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</si>
  <si>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</si>
  <si>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</si>
  <si>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</si>
  <si>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</si>
  <si>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</si>
  <si>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</si>
  <si>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</si>
  <si>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</si>
  <si>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</si>
  <si>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</si>
  <si>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</si>
  <si>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</si>
  <si>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</si>
  <si>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</si>
  <si>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</si>
  <si>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</si>
  <si>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</si>
  <si>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</si>
  <si>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</si>
  <si>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</si>
  <si>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</si>
  <si>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</si>
  <si>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</si>
  <si>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</si>
  <si>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</si>
  <si>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</si>
  <si>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</si>
  <si>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</si>
  <si>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</si>
  <si>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</si>
  <si>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</si>
  <si>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</si>
  <si>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</si>
  <si>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</si>
  <si>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</si>
  <si>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</si>
  <si>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</si>
  <si>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</si>
  <si>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</si>
  <si>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</si>
  <si>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</si>
  <si>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</si>
  <si>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</si>
  <si>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</si>
  <si>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</si>
  <si>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</si>
  <si>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</si>
  <si>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</si>
  <si>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</si>
  <si>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</si>
  <si>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</si>
  <si>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</si>
  <si>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</si>
  <si>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</si>
  <si>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</si>
  <si>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</si>
  <si>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</si>
  <si>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</si>
  <si>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</si>
  <si>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</si>
  <si>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</si>
  <si>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</si>
  <si>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</si>
  <si>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</si>
  <si>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</si>
  <si>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</si>
  <si>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</si>
  <si>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</si>
  <si>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</si>
  <si>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</si>
  <si>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</si>
  <si>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</si>
  <si>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</si>
  <si>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</si>
  <si>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</si>
  <si>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</si>
  <si>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</si>
  <si>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</si>
  <si>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</si>
  <si>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</si>
  <si>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</si>
  <si>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</si>
  <si>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</si>
  <si>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</si>
  <si>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</si>
  <si>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</si>
  <si>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</si>
  <si>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</si>
  <si>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</si>
  <si>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</si>
  <si>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</si>
  <si>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</si>
  <si>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</si>
  <si>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</si>
  <si>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</si>
  <si>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</si>
  <si>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</si>
  <si>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</si>
  <si>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</si>
  <si>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</si>
  <si>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</si>
  <si>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</si>
  <si>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</si>
  <si>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</si>
  <si>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</si>
  <si>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</si>
  <si>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</si>
  <si>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</si>
  <si>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</si>
  <si>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</si>
  <si>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</si>
  <si>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</si>
  <si>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</si>
  <si>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</si>
  <si>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</si>
  <si>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</si>
  <si>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</si>
  <si>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</si>
  <si>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</si>
  <si>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</si>
  <si>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</si>
  <si>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</si>
  <si>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</si>
  <si>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</si>
  <si>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</si>
  <si>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</si>
  <si>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</si>
  <si>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</si>
  <si>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</si>
  <si>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</si>
  <si>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</si>
  <si>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</si>
  <si>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</si>
  <si>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</si>
  <si>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</si>
  <si>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</si>
  <si>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</si>
  <si>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</si>
  <si>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</si>
  <si>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</si>
  <si>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</si>
  <si>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</si>
  <si>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</si>
  <si>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</si>
  <si>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</si>
  <si>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</si>
  <si>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</si>
  <si>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</si>
  <si>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</si>
  <si>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</si>
  <si>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</si>
  <si>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</si>
  <si>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</si>
  <si>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</si>
  <si>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</si>
  <si>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</si>
  <si>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</si>
  <si>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</si>
  <si>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</si>
  <si>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</si>
  <si>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</si>
  <si>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</si>
  <si>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</si>
  <si>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</si>
  <si>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</si>
  <si>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</si>
  <si>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</si>
  <si>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</si>
  <si>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</si>
  <si>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</si>
  <si>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</si>
  <si>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</si>
  <si>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</si>
  <si>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</si>
  <si>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</si>
  <si>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</si>
  <si>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</si>
  <si>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</si>
  <si>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</si>
  <si>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</si>
  <si>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</si>
  <si>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</si>
  <si>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</si>
  <si>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</si>
  <si>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</si>
  <si>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</si>
  <si>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</si>
  <si>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</si>
  <si>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</si>
  <si>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</si>
  <si>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</si>
  <si>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</si>
  <si>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</si>
  <si>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</si>
  <si>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</si>
  <si>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</si>
  <si>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</si>
  <si>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</si>
  <si>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</si>
  <si>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</si>
  <si>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</si>
  <si>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</si>
  <si>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</si>
  <si>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</si>
  <si>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</si>
  <si>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</si>
  <si>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</si>
  <si>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</si>
  <si>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</si>
  <si>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</si>
  <si>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</si>
  <si>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</si>
  <si>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</si>
  <si>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</si>
  <si>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</si>
  <si>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</si>
  <si>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</si>
  <si>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</si>
  <si>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</si>
  <si>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</si>
  <si>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</si>
  <si>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</si>
  <si>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</si>
  <si>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</si>
  <si>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</si>
  <si>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</si>
  <si>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</si>
  <si>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</si>
  <si>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</si>
  <si>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</si>
  <si>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</si>
  <si>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</si>
  <si>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</si>
  <si>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</si>
  <si>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</si>
  <si>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</si>
  <si>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</si>
  <si>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</si>
  <si>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</si>
  <si>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</si>
  <si>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</si>
  <si>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</si>
  <si>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</si>
  <si>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</si>
  <si>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</si>
  <si>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</si>
  <si>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</si>
  <si>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</si>
  <si>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</si>
  <si>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</si>
  <si>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</si>
  <si>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</si>
  <si>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</si>
  <si>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</si>
  <si>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</si>
  <si>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</si>
  <si>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</si>
  <si>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</si>
  <si>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</si>
  <si>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</si>
  <si>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</si>
  <si>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</si>
  <si>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</si>
  <si>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</si>
  <si>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</si>
  <si>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</si>
  <si>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</si>
  <si>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</si>
  <si>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</si>
  <si>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</si>
  <si>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</si>
  <si>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</si>
  <si>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</si>
  <si>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</si>
  <si>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</si>
  <si>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</si>
  <si>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</si>
  <si>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</si>
  <si>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</si>
  <si>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</si>
  <si>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</si>
  <si>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</si>
  <si>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</si>
  <si>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</si>
  <si>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</si>
  <si>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</si>
  <si>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</si>
  <si>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</si>
  <si>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</si>
  <si>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</si>
  <si>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</si>
  <si>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</si>
  <si>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</si>
  <si>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</si>
  <si>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</si>
  <si>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</si>
  <si>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</si>
  <si>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</si>
  <si>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</si>
  <si>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</si>
  <si>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</si>
  <si>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</si>
  <si>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</si>
  <si>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</si>
  <si>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</si>
  <si>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</si>
  <si>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</si>
  <si>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</si>
  <si>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</si>
  <si>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</si>
  <si>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</si>
  <si>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</si>
  <si>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</si>
  <si>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</si>
  <si>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</si>
  <si>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</si>
  <si>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</si>
  <si>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</si>
  <si>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</si>
  <si>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</si>
  <si>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</si>
  <si>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</si>
  <si>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</si>
  <si>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</si>
  <si>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</si>
  <si>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</si>
  <si>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</si>
  <si>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</si>
  <si>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</si>
  <si>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</si>
  <si>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</si>
  <si>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</si>
  <si>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</si>
  <si>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</si>
  <si>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</si>
  <si>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</si>
  <si>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</si>
  <si>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</si>
  <si>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</si>
  <si>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</si>
  <si>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</si>
  <si>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</si>
  <si>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</si>
  <si>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</si>
  <si>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</si>
  <si>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</si>
  <si>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</si>
  <si>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</si>
  <si>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</si>
  <si>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</si>
  <si>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</si>
  <si>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</si>
  <si>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</si>
  <si>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</si>
  <si>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</si>
  <si>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</si>
  <si>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</si>
  <si>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</si>
  <si>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</si>
  <si>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</si>
  <si>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</si>
  <si>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</si>
  <si>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</si>
  <si>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</si>
  <si>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</si>
  <si>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</si>
  <si>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</si>
  <si>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</si>
  <si>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</si>
  <si>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</si>
  <si>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</si>
  <si>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</si>
  <si>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</si>
  <si>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</si>
  <si>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</si>
  <si>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</si>
  <si>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</si>
  <si>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</si>
  <si>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</si>
  <si>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</si>
  <si>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</si>
  <si>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</si>
  <si>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</si>
  <si>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</si>
  <si>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</si>
  <si>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</si>
  <si>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</si>
  <si>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</si>
  <si>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</si>
  <si>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</si>
  <si>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</si>
  <si>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</si>
  <si>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</si>
  <si>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</si>
  <si>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</si>
  <si>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</si>
  <si>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</si>
  <si>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</si>
  <si>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</si>
  <si>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</si>
  <si>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</si>
  <si>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</si>
  <si>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</si>
  <si>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</si>
  <si>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</si>
  <si>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</si>
  <si>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</si>
  <si>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</si>
  <si>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</si>
  <si>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</si>
  <si>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</si>
  <si>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</si>
  <si>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</si>
  <si>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</si>
  <si>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</si>
  <si>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</si>
  <si>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</si>
  <si>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</si>
  <si>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</si>
  <si>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</si>
  <si>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</si>
  <si>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</si>
  <si>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</si>
  <si>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</si>
  <si>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</si>
  <si>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</si>
  <si>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</si>
  <si>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</si>
  <si>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</si>
  <si>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</si>
  <si>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</si>
  <si>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</si>
  <si>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</si>
  <si>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</si>
  <si>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</si>
  <si>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</si>
  <si>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</si>
  <si>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</si>
  <si>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</si>
  <si>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</si>
  <si>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</si>
  <si>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</si>
  <si>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</si>
  <si>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</si>
  <si>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</si>
  <si>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</si>
  <si>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</si>
  <si>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</si>
  <si>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</si>
  <si>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</si>
  <si>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</si>
  <si>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</si>
  <si>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</si>
  <si>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</si>
  <si>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</si>
  <si>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</si>
  <si>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</si>
  <si>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</si>
  <si>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</si>
  <si>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</si>
  <si>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</si>
  <si>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</si>
  <si>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</si>
  <si>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</si>
  <si>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</si>
  <si>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</si>
  <si>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</si>
  <si>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</si>
  <si>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</si>
  <si>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</si>
  <si>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</si>
  <si>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</si>
  <si>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</si>
  <si>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</si>
  <si>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</si>
  <si>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</si>
  <si>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</si>
  <si>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</si>
  <si>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</si>
  <si>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</si>
  <si>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</si>
  <si>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</si>
  <si>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</si>
  <si>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</si>
  <si>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</si>
  <si>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</si>
  <si>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</si>
  <si>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</si>
  <si>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</si>
  <si>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</si>
  <si>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</si>
  <si>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</si>
  <si>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</si>
  <si>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</si>
  <si>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</si>
  <si>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</si>
  <si>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</si>
  <si>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</si>
  <si>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</si>
  <si>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</si>
  <si>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</si>
  <si>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</si>
  <si>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</si>
  <si>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</si>
  <si>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</si>
  <si>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</si>
  <si>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</si>
  <si>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</si>
  <si>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</si>
  <si>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</si>
  <si>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</si>
  <si>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</si>
  <si>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</si>
  <si>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</si>
  <si>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</si>
  <si>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</si>
  <si>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</si>
  <si>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</si>
  <si>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</si>
  <si>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</si>
  <si>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</si>
  <si>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</si>
  <si>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</si>
  <si>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</si>
  <si>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</si>
  <si>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</si>
  <si>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</si>
  <si>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</si>
  <si>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</si>
  <si>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</si>
  <si>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</si>
  <si>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</si>
  <si>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</si>
  <si>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</si>
  <si>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</si>
  <si>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</si>
  <si>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</si>
  <si>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</si>
  <si>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</si>
  <si>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</si>
  <si>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</si>
  <si>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</si>
  <si>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</si>
  <si>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</si>
  <si>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</si>
  <si>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</si>
  <si>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</si>
  <si>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</si>
  <si>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</si>
  <si>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</si>
  <si>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</si>
  <si>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</si>
  <si>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</si>
  <si>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</si>
  <si>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</si>
  <si>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</si>
  <si>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</si>
  <si>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</si>
  <si>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</si>
  <si>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</si>
  <si>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</si>
  <si>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</si>
  <si>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</si>
  <si>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</si>
  <si>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</si>
  <si>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</si>
  <si>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</si>
  <si>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</si>
  <si>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</si>
  <si>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</si>
  <si>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</si>
  <si>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</si>
  <si>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</si>
  <si>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</si>
  <si>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</si>
  <si>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</si>
  <si>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</si>
  <si>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</si>
  <si>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</si>
  <si>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</si>
  <si>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</si>
  <si>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</si>
  <si>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</si>
  <si>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</si>
  <si>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</si>
  <si>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</si>
  <si>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</si>
  <si>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</si>
  <si>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</si>
  <si>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</si>
  <si>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</si>
  <si>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</si>
  <si>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</si>
  <si>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</si>
  <si>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</si>
  <si>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</si>
  <si>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</si>
  <si>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</si>
  <si>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</si>
  <si>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</si>
  <si>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</si>
  <si>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</si>
  <si>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</si>
  <si>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</si>
  <si>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</si>
  <si>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</si>
  <si>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</si>
  <si>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</si>
  <si>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</si>
  <si>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</si>
  <si>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</si>
  <si>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</si>
  <si>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</si>
  <si>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</si>
  <si>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</si>
  <si>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</si>
  <si>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</si>
  <si>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</si>
  <si>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</si>
  <si>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</si>
  <si>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</si>
  <si>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</si>
  <si>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</si>
  <si>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</si>
  <si>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</si>
  <si>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</si>
  <si>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</si>
  <si>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</si>
  <si>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</si>
  <si>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</si>
  <si>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</si>
  <si>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</si>
  <si>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</si>
  <si>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</si>
  <si>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</si>
  <si>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</si>
  <si>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</si>
  <si>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</si>
  <si>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</si>
  <si>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</si>
  <si>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</si>
  <si>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</si>
  <si>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</si>
  <si>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</si>
  <si>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</si>
  <si>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</si>
  <si>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</si>
  <si>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</si>
  <si>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</si>
  <si>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</si>
  <si>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</si>
  <si>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</si>
  <si>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</si>
  <si>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</si>
  <si>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</si>
  <si>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</si>
  <si>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</si>
  <si>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</si>
  <si>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</si>
  <si>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</si>
  <si>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</si>
  <si>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</si>
  <si>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</si>
  <si>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</si>
  <si>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</si>
  <si>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</si>
  <si>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</si>
  <si>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</si>
  <si>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</si>
  <si>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</si>
  <si>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</si>
  <si>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</si>
  <si>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</si>
  <si>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</si>
  <si>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</si>
  <si>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</si>
  <si>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</si>
  <si>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</si>
  <si>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</si>
  <si>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</si>
  <si>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</si>
  <si>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</si>
  <si>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</si>
  <si>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</si>
  <si>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</si>
  <si>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</si>
  <si>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</si>
  <si>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</si>
  <si>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</si>
  <si>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</si>
  <si>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</si>
  <si>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</si>
  <si>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</si>
  <si>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</si>
  <si>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</si>
  <si>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</si>
  <si>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</si>
  <si>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</si>
  <si>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</si>
  <si>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</si>
  <si>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</si>
  <si>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</si>
  <si>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</si>
  <si>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</si>
  <si>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</si>
  <si>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</si>
  <si>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</si>
  <si>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</si>
  <si>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</si>
  <si>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</si>
  <si>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</si>
  <si>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</si>
  <si>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</si>
  <si>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</si>
  <si>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</si>
  <si>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</si>
  <si>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</si>
  <si>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</si>
  <si>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</si>
  <si>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</si>
  <si>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</si>
  <si>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</si>
  <si>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</si>
  <si>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</si>
  <si>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</si>
  <si>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</si>
  <si>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</si>
  <si>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</si>
  <si>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</si>
  <si>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</si>
  <si>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</si>
  <si>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</si>
  <si>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</si>
  <si>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</si>
  <si>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</si>
  <si>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</si>
  <si>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</si>
  <si>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</si>
  <si>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</si>
  <si>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</si>
  <si>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</si>
  <si>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</si>
  <si>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</si>
  <si>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</si>
  <si>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</si>
  <si>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</si>
  <si>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</si>
  <si>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</si>
  <si>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</si>
  <si>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</si>
  <si>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</si>
  <si>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</si>
  <si>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</si>
  <si>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</si>
  <si>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</si>
  <si>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</si>
  <si>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</si>
  <si>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</si>
  <si>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</si>
  <si>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</si>
  <si>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</si>
  <si>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</si>
  <si>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</si>
  <si>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</si>
  <si>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</si>
  <si>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</si>
  <si>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</si>
  <si>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</si>
  <si>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</si>
  <si>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</si>
  <si>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</si>
  <si>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</si>
  <si>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</si>
  <si>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</si>
  <si>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</si>
  <si>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</si>
  <si>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</si>
  <si>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</si>
  <si>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</si>
  <si>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</si>
  <si>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</si>
  <si>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</si>
  <si>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</si>
  <si>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</si>
  <si>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</si>
  <si>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</si>
  <si>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</si>
  <si>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</si>
  <si>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</si>
  <si>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</si>
  <si>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</si>
  <si>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</si>
  <si>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</si>
  <si>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</si>
  <si>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</si>
  <si>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</si>
  <si>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</si>
  <si>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</si>
  <si>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</si>
  <si>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</si>
  <si>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</si>
  <si>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</si>
  <si>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</si>
  <si>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</si>
  <si>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</si>
  <si>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</si>
  <si>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</si>
  <si>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</si>
  <si>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</si>
  <si>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</si>
  <si>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</si>
  <si>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</si>
  <si>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</si>
  <si>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</si>
  <si>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</si>
  <si>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</si>
  <si>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</si>
  <si>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</si>
  <si>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</si>
  <si>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</si>
  <si>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</si>
  <si>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</si>
  <si>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</si>
  <si>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</si>
  <si>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</si>
  <si>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</si>
  <si>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</si>
  <si>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</si>
  <si>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</si>
  <si>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</si>
  <si>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</si>
  <si>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</si>
  <si>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</si>
  <si>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</si>
  <si>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</si>
  <si>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</si>
  <si>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</si>
  <si>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</si>
  <si>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</si>
  <si>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</si>
  <si>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</si>
  <si>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</si>
  <si>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</si>
  <si>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</si>
  <si>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</si>
  <si>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</si>
  <si>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</si>
  <si>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</si>
  <si>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</si>
  <si>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</si>
  <si>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</si>
  <si>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</si>
  <si>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</si>
  <si>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</si>
  <si>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</si>
  <si>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</si>
  <si>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</si>
  <si>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</si>
  <si>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</si>
  <si>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</si>
  <si>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</si>
  <si>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</si>
  <si>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</si>
  <si>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</si>
  <si>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</si>
  <si>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</si>
  <si>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</si>
  <si>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</si>
  <si>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</si>
  <si>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</si>
  <si>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</si>
  <si>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</si>
  <si>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</si>
  <si>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</si>
  <si>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</si>
  <si>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</si>
  <si>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</si>
  <si>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</si>
  <si>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</si>
  <si>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</si>
  <si>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</si>
  <si>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</si>
  <si>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</si>
  <si>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</si>
  <si>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</si>
  <si>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</si>
  <si>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</si>
  <si>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</si>
  <si>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</si>
  <si>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</si>
  <si>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</si>
  <si>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</si>
  <si>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</si>
  <si>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</si>
  <si>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</si>
  <si>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</si>
  <si>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</si>
  <si>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</si>
  <si>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</si>
  <si>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</si>
  <si>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</si>
  <si>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</si>
  <si>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</si>
  <si>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</si>
  <si>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</si>
  <si>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</si>
  <si>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</si>
  <si>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</si>
  <si>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</si>
  <si>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</si>
  <si>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</si>
  <si>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</si>
  <si>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</si>
  <si>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</si>
  <si>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</si>
  <si>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</si>
  <si>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</si>
  <si>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</si>
  <si>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</si>
  <si>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</si>
  <si>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</si>
  <si>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</si>
  <si>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</si>
  <si>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</si>
  <si>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</si>
  <si>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</si>
  <si>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</si>
  <si>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</si>
  <si>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</si>
  <si>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</si>
  <si>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</si>
  <si>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</si>
  <si>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</si>
  <si>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</si>
  <si>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</si>
  <si>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</si>
  <si>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</si>
  <si>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</si>
  <si>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</si>
  <si>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</si>
  <si>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</si>
  <si>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</si>
  <si>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</si>
  <si>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</si>
  <si>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</si>
  <si>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</si>
  <si>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</si>
  <si>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</si>
  <si>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</si>
  <si>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</si>
  <si>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</si>
  <si>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</si>
  <si>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</si>
  <si>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</si>
  <si>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</si>
  <si>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</si>
  <si>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</si>
  <si>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</si>
  <si>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</si>
  <si>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</si>
  <si>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</si>
  <si>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</si>
  <si>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</si>
  <si>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</si>
  <si>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</si>
  <si>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</si>
  <si>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</si>
  <si>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</si>
  <si>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</si>
  <si>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</si>
  <si>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</si>
  <si>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</si>
  <si>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</si>
  <si>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</si>
  <si>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</si>
  <si>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</si>
  <si>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</si>
  <si>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</si>
  <si>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</si>
  <si>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</si>
  <si>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</si>
  <si>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</si>
  <si>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</si>
  <si>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</si>
  <si>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</si>
  <si>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</si>
  <si>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</si>
  <si>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</si>
  <si>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</si>
  <si>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</si>
  <si>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</si>
  <si>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</si>
  <si>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</si>
  <si>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</si>
  <si>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</si>
  <si>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</si>
  <si>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</si>
  <si>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</si>
  <si>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</si>
  <si>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</si>
  <si>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</si>
  <si>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</si>
  <si>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</si>
  <si>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</si>
  <si>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</si>
  <si>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</si>
  <si>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</si>
  <si>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</si>
  <si>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</si>
  <si>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</si>
  <si>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</si>
  <si>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</si>
  <si>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</si>
  <si>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</si>
  <si>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</si>
  <si>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</si>
  <si>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</si>
  <si>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</si>
  <si>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</si>
  <si>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</si>
  <si>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</si>
  <si>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</si>
  <si>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</si>
  <si>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</si>
  <si>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</si>
  <si>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</si>
  <si>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</si>
  <si>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</si>
  <si>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</si>
  <si>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</si>
  <si>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</si>
  <si>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</si>
  <si>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</si>
  <si>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</si>
  <si>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</si>
  <si>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</si>
  <si>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</si>
  <si>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</si>
  <si>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</si>
  <si>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</si>
  <si>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</si>
  <si>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</si>
  <si>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</si>
  <si>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</si>
  <si>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</si>
  <si>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</si>
  <si>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</si>
  <si>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</si>
  <si>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</si>
  <si>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</si>
  <si>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</si>
  <si>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</si>
  <si>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</si>
  <si>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</si>
  <si>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</si>
  <si>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</si>
  <si>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</si>
  <si>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</si>
  <si>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</si>
  <si>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</si>
  <si>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</si>
  <si>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</si>
  <si>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</si>
  <si>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</si>
  <si>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</si>
  <si>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</si>
  <si>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</si>
  <si>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</si>
  <si>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</si>
  <si>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</si>
  <si>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</si>
  <si>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</si>
  <si>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</si>
  <si>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</si>
  <si>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</si>
  <si>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</si>
  <si>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</si>
  <si>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</si>
  <si>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</si>
  <si>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</si>
  <si>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</si>
  <si>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</si>
  <si>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</si>
  <si>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</si>
  <si>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</si>
  <si>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</si>
  <si>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</si>
  <si>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</si>
  <si>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</si>
  <si>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</si>
  <si>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</si>
  <si>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</si>
  <si>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</si>
  <si>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</si>
  <si>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</si>
  <si>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</si>
  <si>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</si>
  <si>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</si>
  <si>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</si>
  <si>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</si>
  <si>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</si>
  <si>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</si>
  <si>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</si>
  <si>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</si>
  <si>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</si>
  <si>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</si>
  <si>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</si>
  <si>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</si>
  <si>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</si>
  <si>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</si>
  <si>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</si>
  <si>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</si>
  <si>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</si>
  <si>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</si>
  <si>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</si>
  <si>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</si>
  <si>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</si>
  <si>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</si>
  <si>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</si>
  <si>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</si>
  <si>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</si>
  <si>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</si>
  <si>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</si>
  <si>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</si>
  <si>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</si>
  <si>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</si>
  <si>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</si>
  <si>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</si>
  <si>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</si>
  <si>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</si>
  <si>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</si>
  <si>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</si>
  <si>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</si>
  <si>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</si>
  <si>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</si>
  <si>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</si>
  <si>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</si>
  <si>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</si>
  <si>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</si>
  <si>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</si>
  <si>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</si>
  <si>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</si>
  <si>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</si>
  <si>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</si>
  <si>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</si>
  <si>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</si>
  <si>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</si>
  <si>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</si>
  <si>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</si>
  <si>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</si>
  <si>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</si>
  <si>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</si>
  <si>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</si>
  <si>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</si>
  <si>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</si>
  <si>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</si>
  <si>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</si>
  <si>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</si>
  <si>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</si>
  <si>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</si>
  <si>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</si>
  <si>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</si>
  <si>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</si>
  <si>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</si>
  <si>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</si>
  <si>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</si>
  <si>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</si>
  <si>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</si>
  <si>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</si>
  <si>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</si>
  <si>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</si>
  <si>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</si>
  <si>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</si>
  <si>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</si>
  <si>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</si>
  <si>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</si>
  <si>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</si>
  <si>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</si>
  <si>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</si>
  <si>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</si>
  <si>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</si>
  <si>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</si>
  <si>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</si>
  <si>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</si>
  <si>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</si>
  <si>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</si>
  <si>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</si>
  <si>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</si>
  <si>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</si>
  <si>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</si>
  <si>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</si>
  <si>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</si>
  <si>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</si>
  <si>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</si>
  <si>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</si>
  <si>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</si>
  <si>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</si>
  <si>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</si>
  <si>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</si>
  <si>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</si>
  <si>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</si>
  <si>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</si>
  <si>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</si>
  <si>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</si>
  <si>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</si>
  <si>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</si>
  <si>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</si>
  <si>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</si>
  <si>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</si>
  <si>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</si>
  <si>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</si>
  <si>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</si>
  <si>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</si>
  <si>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</si>
  <si>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</si>
  <si>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</si>
  <si>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</si>
  <si>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</si>
  <si>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</si>
  <si>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</si>
  <si>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</si>
  <si>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</si>
  <si>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</si>
  <si>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</si>
  <si>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</si>
  <si>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</si>
  <si>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</si>
  <si>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</si>
  <si>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</si>
  <si>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</si>
  <si>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</si>
  <si>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</si>
  <si>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</si>
  <si>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</si>
  <si>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</si>
  <si>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</si>
  <si>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</si>
  <si>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</si>
  <si>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</si>
  <si>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</si>
  <si>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</si>
  <si>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</si>
  <si>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</si>
  <si>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</si>
  <si>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</si>
  <si>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</si>
  <si>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</si>
  <si>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</si>
  <si>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</si>
  <si>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</si>
  <si>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</si>
  <si>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</si>
  <si>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</si>
  <si>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</si>
  <si>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</si>
  <si>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</si>
  <si>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</si>
  <si>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</si>
  <si>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</si>
  <si>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</si>
  <si>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</si>
  <si>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</si>
  <si>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</si>
  <si>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</si>
  <si>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</si>
  <si>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</si>
  <si>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</si>
  <si>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</si>
  <si>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</si>
  <si>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</si>
  <si>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</si>
  <si>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</si>
  <si>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</si>
  <si>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</si>
  <si>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</si>
  <si>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</si>
  <si>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</si>
  <si>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</si>
  <si>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</si>
  <si>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</si>
  <si>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</si>
  <si>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</si>
  <si>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</si>
  <si>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</si>
  <si>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</si>
  <si>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</si>
  <si>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</si>
  <si>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</si>
  <si>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</si>
  <si>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</si>
  <si>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</si>
  <si>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</si>
  <si>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</si>
  <si>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</si>
  <si>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</si>
  <si>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</si>
  <si>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</si>
  <si>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</si>
  <si>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</si>
  <si>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</si>
  <si>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</si>
  <si>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</si>
  <si>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</si>
  <si>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</si>
  <si>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</si>
  <si>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</si>
  <si>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</si>
  <si>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</si>
  <si>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</si>
  <si>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</si>
  <si>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</si>
  <si>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</si>
  <si>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</si>
  <si>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</si>
  <si>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</si>
  <si>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</si>
  <si>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</si>
  <si>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</si>
  <si>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</si>
  <si>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</si>
  <si>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</si>
  <si>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</si>
  <si>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</si>
  <si>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</si>
  <si>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</si>
  <si>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</si>
  <si>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</si>
  <si>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</si>
  <si>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</si>
  <si>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</si>
  <si>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</si>
  <si>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</si>
  <si>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</si>
  <si>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</si>
  <si>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</si>
  <si>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</si>
  <si>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</si>
  <si>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</si>
  <si>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</si>
  <si>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</si>
  <si>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</si>
  <si>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</si>
  <si>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</si>
  <si>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</si>
  <si>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</si>
  <si>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</si>
  <si>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</si>
  <si>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</si>
  <si>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</si>
  <si>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</si>
  <si>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</si>
  <si>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</si>
  <si>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</si>
  <si>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</si>
  <si>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</si>
  <si>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</si>
  <si>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</si>
  <si>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</si>
  <si>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</si>
  <si>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</si>
  <si>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</si>
  <si>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</si>
  <si>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</si>
  <si>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</si>
  <si>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</si>
  <si>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</si>
  <si>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</si>
  <si>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</si>
  <si>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</si>
  <si>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</si>
  <si>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</si>
  <si>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</si>
  <si>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</si>
  <si>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</si>
  <si>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</si>
  <si>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</si>
  <si>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</si>
  <si>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</si>
  <si>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</si>
  <si>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</si>
  <si>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</si>
  <si>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</si>
  <si>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</si>
  <si>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</si>
  <si>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</si>
  <si>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</si>
  <si>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</si>
  <si>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</si>
  <si>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</si>
  <si>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</si>
  <si>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</si>
  <si>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</si>
  <si>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</si>
  <si>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</si>
  <si>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</si>
  <si>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</si>
  <si>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</si>
  <si>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</si>
  <si>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</si>
  <si>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</si>
  <si>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</si>
  <si>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</si>
  <si>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</si>
  <si>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</si>
  <si>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</si>
  <si>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</si>
  <si>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</si>
  <si>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</si>
  <si>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</si>
  <si>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</si>
  <si>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</si>
  <si>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</si>
  <si>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</si>
  <si>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</si>
  <si>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</si>
  <si>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</si>
  <si>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</si>
  <si>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</si>
  <si>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</si>
  <si>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</si>
  <si>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</si>
  <si>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</si>
  <si>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</si>
  <si>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</si>
  <si>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</si>
  <si>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</si>
  <si>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</si>
  <si>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</si>
  <si>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</si>
  <si>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</si>
  <si>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</si>
  <si>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</si>
  <si>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</si>
  <si>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</si>
  <si>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</si>
  <si>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</si>
  <si>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</si>
  <si>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</si>
  <si>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</si>
  <si>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</si>
  <si>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</si>
  <si>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</si>
  <si>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</si>
  <si>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</si>
  <si>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</si>
  <si>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</si>
  <si>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</si>
  <si>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</si>
  <si>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</si>
  <si>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</si>
  <si>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</si>
  <si>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</si>
  <si>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</si>
  <si>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</si>
  <si>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</si>
  <si>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</si>
  <si>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</si>
  <si>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</si>
  <si>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</si>
  <si>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</si>
  <si>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</si>
  <si>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</si>
  <si>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</si>
  <si>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</si>
  <si>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</si>
  <si>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</si>
  <si>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</si>
  <si>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</si>
  <si>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</si>
  <si>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</si>
  <si>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</si>
  <si>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</si>
  <si>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</si>
  <si>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</si>
  <si>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</si>
  <si>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</si>
  <si>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</si>
  <si>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</si>
  <si>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</si>
  <si>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</si>
  <si>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</si>
  <si>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</si>
  <si>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</si>
  <si>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</si>
  <si>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</si>
  <si>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</si>
  <si>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</si>
  <si>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</si>
  <si>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</si>
  <si>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</si>
  <si>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</si>
  <si>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</si>
  <si>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</si>
  <si>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</si>
  <si>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</si>
  <si>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</si>
  <si>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</si>
  <si>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</si>
  <si>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</si>
  <si>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</si>
  <si>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</si>
  <si>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</si>
  <si>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</si>
  <si>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</si>
  <si>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</si>
  <si>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</si>
  <si>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</si>
  <si>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</si>
  <si>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</si>
  <si>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</si>
  <si>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</si>
  <si>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</si>
  <si>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</si>
  <si>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</si>
  <si>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</si>
  <si>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</si>
  <si>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</si>
  <si>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</si>
  <si>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</si>
  <si>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</si>
  <si>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</si>
  <si>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</si>
  <si>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</si>
  <si>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</si>
  <si>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</si>
  <si>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</si>
  <si>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</si>
  <si>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</si>
  <si>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</si>
  <si>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</si>
  <si>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</si>
  <si>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</si>
  <si>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</si>
  <si>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</si>
  <si>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</si>
  <si>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</si>
  <si>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</si>
  <si>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</si>
  <si>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</si>
  <si>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</si>
  <si>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</si>
  <si>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</si>
  <si>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</si>
  <si>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</si>
  <si>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</si>
  <si>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</si>
  <si>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</si>
  <si>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</si>
  <si>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</si>
  <si>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</si>
  <si>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</si>
  <si>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</si>
  <si>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</si>
  <si>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</si>
  <si>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</si>
  <si>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</si>
  <si>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</si>
  <si>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</si>
  <si>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</si>
  <si>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</si>
  <si>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</si>
  <si>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</si>
  <si>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</si>
  <si>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</si>
  <si>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</si>
  <si>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</si>
  <si>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</si>
  <si>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</si>
  <si>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</si>
  <si>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</si>
  <si>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</si>
  <si>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</si>
  <si>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</si>
  <si>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</si>
  <si>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</si>
  <si>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</si>
  <si>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</si>
  <si>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</si>
  <si>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</si>
  <si>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</si>
  <si>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</si>
  <si>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</si>
  <si>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</si>
  <si>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</si>
  <si>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</si>
  <si>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</si>
  <si>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</si>
  <si>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</si>
  <si>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</si>
  <si>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</si>
  <si>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</si>
  <si>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</si>
  <si>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</si>
  <si>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</si>
  <si>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</si>
  <si>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</si>
  <si>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</si>
  <si>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</si>
  <si>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</si>
  <si>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</si>
  <si>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</si>
  <si>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</si>
  <si>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</si>
  <si>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</si>
  <si>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</si>
  <si>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</si>
  <si>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</si>
  <si>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</si>
  <si>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</si>
  <si>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</si>
  <si>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</si>
  <si>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</si>
  <si>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</si>
  <si>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</si>
  <si>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</si>
  <si>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</si>
  <si>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</si>
  <si>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</si>
  <si>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</si>
  <si>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</si>
  <si>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</si>
  <si>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</si>
  <si>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</si>
  <si>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</si>
  <si>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</si>
  <si>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</si>
  <si>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</si>
  <si>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</si>
  <si>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</si>
  <si>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</si>
  <si>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</si>
  <si>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</si>
  <si>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</si>
  <si>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</si>
  <si>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</si>
  <si>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</si>
  <si>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</si>
  <si>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</si>
  <si>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</si>
  <si>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</si>
  <si>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</si>
  <si>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</si>
  <si>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</si>
  <si>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</si>
  <si>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</si>
  <si>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</si>
  <si>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</si>
  <si>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</si>
  <si>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</si>
  <si>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</si>
  <si>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</si>
  <si>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</si>
  <si>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</si>
  <si>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</si>
  <si>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</si>
  <si>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</si>
  <si>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</si>
  <si>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</si>
  <si>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</si>
  <si>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</si>
  <si>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</si>
  <si>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</si>
  <si>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</si>
  <si>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</si>
  <si>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</si>
  <si>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</si>
  <si>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</si>
  <si>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</si>
  <si>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</si>
  <si>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</si>
  <si>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</si>
  <si>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</si>
  <si>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</si>
  <si>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</si>
  <si>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</si>
  <si>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</si>
  <si>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</si>
  <si>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</si>
  <si>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</si>
  <si>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</si>
  <si>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</si>
  <si>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</si>
  <si>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</si>
  <si>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</si>
  <si>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</si>
  <si>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</si>
  <si>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</si>
  <si>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</si>
  <si>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</si>
  <si>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</si>
  <si>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</si>
  <si>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</si>
  <si>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</si>
  <si>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</si>
  <si>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</si>
  <si>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</si>
  <si>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</si>
  <si>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</si>
  <si>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</si>
  <si>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</si>
  <si>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</si>
  <si>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</si>
  <si>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</si>
  <si>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</si>
  <si>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</si>
  <si>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</si>
  <si>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</si>
  <si>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</si>
  <si>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</si>
  <si>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</si>
  <si>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</si>
  <si>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</si>
  <si>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</si>
  <si>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</si>
  <si>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</si>
  <si>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</si>
  <si>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</si>
  <si>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</si>
  <si>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</si>
  <si>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</si>
  <si>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</si>
  <si>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</si>
  <si>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</si>
  <si>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</si>
  <si>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</si>
  <si>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</si>
  <si>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</si>
  <si>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</si>
  <si>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</si>
  <si>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</si>
  <si>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</si>
  <si>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</si>
  <si>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</si>
  <si>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</si>
  <si>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</si>
  <si>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</si>
  <si>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</si>
  <si>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</si>
  <si>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</si>
  <si>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</si>
  <si>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</si>
  <si>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</si>
  <si>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</si>
  <si>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</si>
  <si>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</si>
  <si>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</si>
  <si>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</si>
  <si>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</si>
  <si>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</si>
  <si>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</si>
  <si>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</si>
  <si>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</si>
  <si>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</si>
  <si>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</si>
  <si>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</si>
  <si>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</si>
  <si>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</si>
  <si>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</si>
  <si>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</si>
  <si>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</si>
  <si>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</si>
  <si>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</si>
  <si>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</si>
  <si>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</si>
  <si>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</si>
  <si>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</si>
  <si>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</si>
  <si>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</si>
  <si>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</si>
  <si>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</si>
  <si>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</si>
  <si>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</si>
  <si>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</si>
  <si>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</si>
  <si>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</si>
  <si>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</si>
  <si>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</si>
  <si>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</si>
  <si>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</si>
  <si>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</si>
  <si>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</si>
  <si>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</si>
  <si>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</si>
  <si>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</si>
  <si>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</si>
  <si>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</si>
  <si>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</si>
  <si>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</si>
  <si>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</si>
  <si>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</si>
  <si>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</si>
  <si>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</si>
  <si>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</si>
  <si>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</si>
  <si>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</si>
  <si>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</si>
  <si>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</si>
  <si>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</si>
  <si>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</si>
  <si>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</si>
  <si>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</si>
  <si>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</si>
  <si>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</si>
  <si>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</si>
  <si>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</si>
  <si>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</si>
  <si>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</si>
  <si>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</si>
  <si>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</si>
  <si>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</si>
  <si>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</si>
  <si>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</si>
  <si>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</si>
  <si>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</si>
  <si>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</si>
  <si>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</si>
  <si>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</si>
  <si>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</si>
  <si>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</si>
  <si>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</si>
  <si>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</si>
  <si>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</si>
  <si>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</si>
  <si>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</si>
  <si>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</si>
  <si>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</si>
  <si>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</si>
  <si>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</si>
  <si>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</si>
  <si>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</si>
  <si>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</si>
  <si>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</si>
  <si>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</si>
  <si>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</si>
  <si>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</si>
  <si>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</si>
  <si>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</si>
  <si>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</si>
  <si>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</si>
  <si>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</si>
  <si>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</si>
  <si>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</si>
  <si>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</si>
  <si>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</si>
  <si>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</si>
  <si>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</si>
  <si>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</si>
  <si>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</si>
  <si>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</si>
  <si>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</si>
  <si>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</si>
  <si>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</si>
  <si>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</si>
  <si>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</si>
  <si>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</si>
  <si>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</si>
  <si>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</si>
  <si>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</si>
  <si>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</si>
  <si>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</si>
  <si>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</si>
  <si>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</si>
  <si>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</si>
  <si>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</si>
  <si>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</si>
  <si>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</si>
  <si>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</si>
  <si>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</si>
  <si>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</si>
  <si>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</si>
  <si>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</si>
  <si>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</si>
  <si>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</si>
  <si>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</si>
  <si>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</si>
  <si>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</si>
  <si>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</si>
  <si>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</si>
  <si>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</si>
  <si>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</si>
  <si>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</si>
  <si>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</si>
  <si>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</si>
  <si>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</si>
  <si>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</si>
  <si>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</si>
  <si>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</si>
  <si>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</si>
  <si>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</si>
  <si>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</si>
  <si>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</si>
  <si>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</si>
  <si>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</si>
  <si>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</si>
  <si>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</si>
  <si>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</si>
  <si>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</si>
  <si>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</si>
  <si>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</si>
  <si>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</si>
  <si>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</si>
  <si>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</si>
  <si>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</si>
  <si>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</si>
  <si>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</si>
  <si>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</si>
  <si>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</si>
  <si>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</si>
  <si>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</si>
  <si>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</si>
  <si>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</si>
  <si>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</si>
  <si>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</si>
  <si>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</si>
  <si>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</si>
  <si>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</si>
  <si>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</si>
  <si>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</si>
  <si>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</si>
  <si>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</si>
  <si>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</si>
  <si>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</si>
  <si>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</si>
  <si>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</si>
  <si>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</si>
  <si>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</si>
  <si>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</si>
  <si>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</si>
  <si>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</si>
  <si>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</si>
  <si>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</si>
  <si>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</si>
  <si>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</si>
  <si>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</si>
  <si>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</si>
  <si>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</si>
  <si>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</si>
  <si>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</si>
  <si>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</si>
  <si>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</si>
  <si>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</si>
  <si>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</si>
  <si>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</si>
  <si>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</si>
  <si>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</si>
  <si>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</si>
  <si>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</si>
  <si>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</si>
  <si>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</si>
  <si>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</si>
  <si>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</si>
  <si>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</si>
  <si>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</si>
  <si>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</si>
  <si>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</si>
  <si>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</si>
  <si>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</si>
  <si>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</si>
  <si>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</si>
  <si>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</si>
  <si>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</si>
  <si>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</si>
  <si>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</si>
  <si>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</si>
  <si>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</si>
  <si>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</si>
  <si>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</si>
  <si>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</si>
  <si>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</si>
  <si>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</si>
  <si>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</si>
  <si>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</si>
  <si>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</si>
  <si>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</si>
  <si>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</si>
  <si>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</si>
  <si>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</si>
  <si>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</si>
  <si>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</si>
  <si>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</si>
  <si>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</si>
  <si>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</si>
  <si>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</si>
  <si>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</si>
  <si>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</si>
  <si>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</si>
  <si>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</si>
  <si>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</si>
  <si>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</si>
  <si>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</si>
  <si>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</si>
  <si>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</si>
  <si>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</si>
  <si>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</si>
  <si>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</si>
  <si>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</si>
  <si>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</si>
  <si>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</si>
  <si>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</si>
  <si>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</si>
  <si>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</si>
  <si>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</si>
  <si>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</si>
  <si>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</si>
  <si>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</si>
  <si>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</si>
  <si>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</si>
  <si>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</si>
  <si>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</si>
  <si>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</si>
  <si>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</si>
  <si>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</si>
  <si>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</si>
  <si>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</si>
  <si>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</si>
  <si>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</si>
  <si>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</si>
  <si>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</si>
  <si>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</si>
  <si>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</si>
  <si>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</si>
  <si>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</si>
  <si>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</si>
  <si>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</si>
  <si>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</si>
  <si>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</si>
  <si>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</si>
  <si>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</si>
  <si>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</si>
  <si>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</si>
  <si>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</si>
  <si>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</si>
  <si>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</si>
  <si>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</si>
  <si>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</si>
  <si>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</si>
  <si>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</si>
  <si>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</si>
  <si>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</si>
  <si>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</si>
  <si>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</si>
  <si>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</si>
  <si>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</si>
  <si>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</si>
  <si>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</si>
  <si>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</si>
  <si>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</si>
  <si>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</si>
  <si>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</si>
  <si>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</si>
  <si>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</si>
  <si>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</si>
  <si>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</si>
  <si>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</si>
  <si>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</si>
  <si>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</si>
  <si>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</si>
  <si>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</si>
  <si>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</si>
  <si>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</si>
  <si>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</si>
  <si>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</si>
  <si>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</si>
  <si>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</si>
  <si>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</si>
  <si>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</si>
  <si>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</si>
  <si>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</si>
  <si>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</si>
  <si>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</si>
  <si>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</si>
  <si>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</si>
  <si>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</si>
  <si>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</si>
  <si>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</si>
  <si>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</si>
  <si>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</si>
  <si>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</si>
  <si>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</si>
  <si>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</si>
  <si>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</si>
  <si>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</si>
  <si>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</si>
  <si>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</si>
  <si>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</si>
  <si>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</si>
  <si>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</si>
  <si>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</si>
  <si>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</si>
  <si>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</si>
  <si>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</si>
  <si>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</si>
  <si>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</si>
  <si>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</si>
  <si>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</si>
  <si>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</si>
  <si>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</si>
  <si>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</si>
  <si>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</si>
  <si>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</si>
  <si>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</si>
  <si>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</si>
  <si>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</si>
  <si>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</si>
  <si>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</si>
  <si>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</si>
  <si>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</si>
  <si>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</si>
  <si>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</si>
  <si>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</si>
  <si>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</si>
  <si>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</si>
  <si>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</si>
  <si>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</si>
  <si>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</si>
  <si>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</si>
  <si>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</si>
  <si>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</si>
  <si>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</si>
  <si>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</si>
  <si>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</si>
  <si>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</si>
  <si>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</si>
  <si>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</si>
  <si>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</si>
  <si>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</si>
  <si>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</si>
  <si>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</si>
  <si>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</si>
  <si>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</si>
  <si>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</si>
  <si>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</si>
  <si>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</si>
  <si>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</si>
  <si>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</si>
  <si>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</si>
  <si>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</si>
  <si>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</si>
  <si>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</si>
  <si>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</si>
  <si>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</si>
  <si>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</si>
  <si>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</si>
  <si>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</si>
  <si>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</si>
  <si>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</si>
  <si>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</si>
  <si>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</si>
  <si>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</si>
  <si>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</si>
  <si>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</si>
  <si>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</si>
  <si>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</si>
  <si>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</si>
  <si>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</si>
  <si>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</si>
  <si>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</si>
  <si>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</si>
  <si>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</si>
  <si>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</si>
  <si>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</si>
  <si>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</si>
  <si>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</si>
  <si>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</si>
  <si>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</si>
  <si>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</si>
  <si>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</si>
  <si>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</si>
  <si>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</si>
  <si>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</si>
  <si>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</si>
  <si>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</si>
  <si>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</si>
  <si>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</si>
  <si>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</si>
  <si>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</si>
  <si>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</si>
  <si>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</si>
  <si>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</si>
  <si>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</si>
  <si>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</si>
  <si>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</si>
  <si>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</si>
  <si>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</si>
  <si>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</si>
  <si>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</si>
  <si>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</si>
  <si>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</si>
  <si>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</si>
  <si>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</si>
  <si>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</si>
  <si>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</si>
  <si>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</si>
  <si>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</si>
  <si>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</si>
  <si>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</si>
  <si>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</si>
  <si>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</si>
  <si>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</si>
  <si>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</si>
  <si>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</si>
  <si>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</si>
  <si>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</si>
  <si>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</si>
  <si>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</si>
  <si>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</si>
  <si>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</si>
  <si>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</si>
  <si>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</si>
  <si>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</si>
  <si>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</si>
  <si>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</si>
  <si>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</si>
  <si>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</si>
  <si>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</si>
  <si>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</si>
  <si>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</si>
  <si>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</si>
  <si>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</si>
  <si>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</si>
  <si>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</si>
  <si>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</si>
  <si>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</si>
  <si>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</si>
  <si>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</si>
  <si>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</si>
  <si>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</si>
  <si>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</si>
  <si>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</si>
  <si>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</si>
  <si>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</si>
  <si>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</si>
  <si>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</si>
  <si>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</si>
  <si>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</si>
  <si>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</si>
  <si>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</si>
  <si>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</si>
  <si>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</si>
  <si>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</si>
  <si>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</si>
  <si>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</si>
  <si>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</si>
  <si>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</si>
  <si>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</si>
  <si>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</si>
  <si>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</si>
  <si>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</si>
  <si>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</si>
  <si>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</si>
  <si>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</si>
  <si>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</si>
  <si>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</si>
  <si>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</si>
  <si>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</si>
  <si>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</si>
  <si>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</si>
  <si>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</si>
  <si>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</si>
  <si>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</si>
  <si>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</si>
  <si>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</si>
  <si>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</si>
  <si>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</si>
  <si>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</si>
  <si>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</si>
  <si>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</si>
  <si>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</si>
  <si>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</si>
  <si>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</si>
  <si>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</si>
  <si>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</si>
  <si>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</si>
  <si>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</si>
  <si>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</si>
  <si>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</si>
  <si>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</si>
  <si>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</si>
  <si>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</si>
  <si>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</si>
  <si>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</si>
  <si>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</si>
  <si>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</si>
  <si>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</si>
  <si>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</si>
  <si>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</si>
  <si>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</si>
  <si>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</si>
  <si>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</si>
  <si>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</si>
  <si>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</si>
  <si>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</si>
  <si>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</si>
  <si>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</si>
  <si>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</si>
  <si>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</si>
  <si>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</si>
  <si>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</si>
  <si>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</si>
  <si>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</si>
  <si>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</si>
  <si>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</si>
  <si>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</si>
  <si>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</si>
  <si>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</si>
  <si>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</si>
  <si>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</si>
  <si>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</si>
  <si>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</si>
  <si>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</si>
  <si>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</si>
  <si>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</si>
  <si>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</si>
  <si>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</si>
  <si>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</si>
  <si>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</si>
  <si>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</si>
  <si>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</si>
  <si>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</si>
  <si>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</si>
  <si>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</si>
  <si>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</si>
  <si>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</si>
  <si>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</si>
  <si>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</si>
  <si>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</si>
  <si>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</si>
  <si>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</si>
  <si>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</si>
  <si>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</si>
  <si>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</si>
  <si>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</si>
  <si>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</si>
  <si>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</si>
  <si>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</si>
  <si>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</si>
  <si>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</si>
  <si>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</si>
  <si>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</si>
  <si>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</si>
  <si>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</si>
  <si>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</si>
  <si>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</si>
  <si>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</si>
  <si>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</si>
  <si>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</si>
  <si>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</si>
  <si>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</si>
  <si>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</si>
  <si>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</si>
  <si>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</si>
  <si>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</si>
  <si>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</si>
  <si>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</si>
  <si>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</si>
  <si>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</si>
  <si>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</si>
  <si>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</si>
  <si>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</si>
  <si>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</si>
  <si>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</si>
  <si>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</si>
  <si>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</si>
  <si>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</si>
  <si>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</si>
  <si>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</si>
  <si>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</si>
  <si>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</si>
  <si>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</si>
  <si>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</si>
  <si>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</si>
  <si>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</si>
  <si>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</si>
  <si>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</si>
  <si>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</si>
  <si>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</si>
  <si>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</si>
  <si>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</si>
  <si>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</si>
  <si>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</si>
  <si>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</si>
  <si>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</si>
  <si>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</si>
  <si>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</si>
  <si>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</si>
  <si>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</si>
  <si>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</si>
  <si>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</si>
  <si>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</si>
  <si>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</si>
  <si>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</si>
  <si>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</si>
  <si>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</si>
  <si>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</si>
  <si>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</si>
  <si>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</si>
  <si>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</si>
  <si>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</si>
  <si>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</si>
  <si>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</si>
  <si>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</si>
  <si>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</si>
  <si>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</si>
  <si>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</si>
  <si>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</si>
  <si>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</si>
  <si>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</si>
  <si>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</si>
  <si>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</si>
  <si>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</si>
  <si>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</si>
  <si>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</si>
  <si>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</si>
  <si>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</si>
  <si>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</si>
  <si>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</si>
  <si>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</si>
  <si>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</si>
  <si>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</si>
  <si>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</si>
  <si>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</si>
  <si>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</si>
  <si>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</si>
  <si>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</si>
  <si>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</si>
  <si>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</si>
  <si>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</si>
  <si>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</si>
  <si>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</si>
  <si>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</si>
  <si>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</si>
  <si>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</si>
  <si>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</si>
  <si>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</si>
  <si>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</si>
  <si>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</si>
  <si>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</si>
  <si>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</si>
  <si>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</si>
  <si>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</si>
  <si>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</si>
  <si>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</si>
  <si>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</si>
  <si>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</si>
  <si>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</si>
  <si>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</si>
  <si>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</si>
  <si>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</si>
  <si>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</si>
  <si>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</si>
  <si>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</si>
  <si>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</si>
  <si>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</si>
  <si>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</si>
  <si>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</si>
  <si>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</si>
  <si>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</si>
  <si>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</si>
  <si>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</si>
  <si>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</si>
  <si>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</si>
  <si>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</si>
  <si>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</si>
  <si>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</si>
  <si>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</si>
  <si>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</si>
  <si>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</si>
  <si>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</si>
  <si>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</si>
  <si>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</si>
  <si>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</si>
  <si>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</si>
  <si>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</si>
  <si>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</si>
  <si>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</si>
  <si>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</si>
  <si>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</si>
  <si>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</si>
  <si>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</si>
  <si>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</si>
  <si>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</si>
  <si>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</si>
  <si>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</si>
  <si>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</si>
  <si>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</si>
  <si>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</si>
  <si>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</si>
  <si>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</si>
  <si>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</si>
  <si>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</si>
  <si>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</si>
  <si>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</si>
  <si>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</si>
  <si>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</si>
  <si>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</si>
  <si>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</si>
  <si>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</si>
  <si>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</si>
  <si>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</si>
  <si>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</si>
  <si>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</si>
  <si>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</si>
  <si>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</si>
  <si>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</si>
  <si>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</si>
  <si>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</si>
  <si>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</si>
  <si>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</si>
  <si>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</si>
  <si>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</si>
  <si>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</si>
  <si>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</si>
  <si>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</si>
  <si>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</si>
  <si>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</si>
  <si>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</si>
  <si>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</si>
  <si>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</si>
  <si>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</si>
  <si>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</si>
  <si>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</si>
  <si>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</si>
  <si>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</si>
  <si>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</si>
  <si>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</si>
  <si>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</si>
  <si>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</si>
  <si>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</si>
  <si>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</si>
  <si>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</si>
  <si>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</si>
  <si>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</si>
  <si>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</si>
  <si>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</si>
  <si>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</si>
  <si>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</si>
  <si>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</si>
  <si>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</si>
  <si>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</si>
  <si>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</si>
  <si>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</si>
  <si>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</si>
  <si>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</si>
  <si>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</si>
  <si>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</si>
  <si>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</si>
  <si>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</si>
  <si>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</si>
  <si>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</si>
  <si>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</si>
  <si>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</si>
  <si>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</si>
  <si>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</si>
  <si>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</si>
  <si>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</si>
  <si>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</si>
  <si>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</si>
  <si>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</si>
  <si>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</si>
  <si>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</si>
  <si>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</si>
  <si>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</si>
  <si>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</si>
  <si>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</si>
  <si>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</si>
  <si>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</si>
  <si>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</si>
  <si>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</si>
  <si>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</si>
  <si>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</si>
  <si>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</si>
  <si>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</si>
  <si>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</si>
  <si>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</si>
  <si>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</si>
  <si>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</si>
  <si>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</si>
  <si>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</si>
  <si>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</si>
  <si>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</si>
  <si>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</si>
  <si>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</si>
  <si>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</si>
  <si>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</si>
  <si>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</si>
  <si>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</si>
  <si>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</si>
  <si>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</si>
  <si>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</si>
  <si>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</si>
  <si>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</si>
  <si>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</si>
  <si>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</si>
  <si>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</si>
  <si>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</si>
  <si>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</si>
  <si>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</si>
  <si>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</si>
  <si>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</si>
  <si>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</si>
  <si>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</si>
  <si>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</si>
  <si>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</si>
  <si>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</si>
  <si>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</si>
  <si>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</si>
  <si>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</si>
  <si>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</si>
  <si>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</si>
  <si>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</si>
  <si>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</si>
  <si>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</si>
  <si>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</si>
  <si>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</si>
  <si>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</si>
  <si>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</si>
  <si>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</si>
  <si>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</si>
  <si>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</si>
  <si>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</si>
  <si>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</si>
  <si>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</si>
  <si>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</si>
  <si>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</si>
  <si>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</si>
  <si>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</si>
  <si>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</si>
  <si>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</si>
  <si>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</si>
  <si>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</si>
  <si>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</si>
  <si>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</si>
  <si>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</si>
  <si>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</si>
  <si>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</si>
  <si>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</si>
  <si>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</si>
  <si>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</si>
  <si>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</si>
  <si>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</si>
  <si>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</si>
  <si>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</si>
  <si>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</si>
  <si>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</si>
  <si>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</si>
  <si>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</si>
  <si>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</si>
  <si>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</si>
  <si>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</si>
  <si>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</si>
  <si>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</si>
  <si>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</si>
  <si>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</si>
  <si>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</si>
  <si>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</si>
  <si>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</si>
  <si>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</si>
  <si>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</si>
  <si>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</si>
  <si>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</si>
  <si>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</si>
  <si>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</si>
  <si>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</si>
  <si>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</si>
  <si>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</si>
  <si>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</si>
  <si>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</si>
  <si>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</si>
  <si>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</si>
  <si>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</si>
  <si>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</si>
  <si>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</si>
  <si>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</si>
  <si>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</si>
  <si>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</si>
  <si>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</si>
  <si>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</si>
  <si>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</si>
  <si>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</si>
  <si>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</si>
  <si>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</si>
  <si>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</si>
  <si>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</si>
  <si>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</si>
  <si>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</si>
  <si>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</si>
  <si>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</si>
  <si>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</si>
  <si>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</si>
  <si>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</si>
  <si>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</si>
  <si>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</si>
  <si>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</si>
  <si>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</si>
  <si>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</si>
  <si>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</si>
  <si>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</si>
  <si>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</si>
  <si>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</si>
  <si>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</si>
  <si>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</si>
  <si>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</si>
  <si>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</si>
  <si>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</si>
  <si>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</si>
  <si>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</si>
  <si>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</si>
  <si>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</si>
  <si>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</si>
  <si>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</si>
  <si>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</si>
  <si>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</si>
  <si>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</si>
  <si>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</si>
  <si>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</si>
  <si>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</si>
  <si>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</si>
  <si>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</si>
  <si>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</si>
  <si>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</si>
  <si>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</si>
  <si>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</si>
  <si>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</si>
  <si>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</si>
  <si>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</si>
  <si>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</si>
  <si>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</si>
  <si>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</si>
  <si>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</si>
  <si>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</si>
  <si>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</si>
  <si>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</si>
  <si>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</si>
  <si>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</si>
  <si>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</si>
  <si>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</si>
  <si>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</si>
  <si>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</si>
  <si>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</si>
  <si>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</si>
  <si>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</si>
  <si>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</si>
  <si>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</si>
  <si>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</si>
  <si>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</si>
  <si>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</si>
  <si>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</si>
  <si>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</si>
  <si>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</si>
  <si>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</si>
  <si>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</si>
  <si>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</si>
  <si>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</si>
  <si>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</si>
  <si>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</si>
  <si>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</si>
  <si>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</si>
  <si>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</si>
  <si>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</si>
  <si>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</si>
  <si>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</si>
  <si>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</si>
  <si>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</si>
  <si>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</si>
  <si>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</si>
  <si>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</si>
  <si>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</si>
  <si>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</si>
  <si>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</si>
  <si>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</si>
  <si>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</si>
  <si>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</si>
  <si>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</si>
  <si>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</si>
  <si>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</si>
  <si>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</si>
  <si>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</si>
  <si>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</si>
  <si>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</si>
  <si>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</si>
  <si>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</si>
  <si>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</si>
  <si>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</si>
  <si>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</si>
  <si>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</si>
  <si>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</si>
  <si>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</si>
  <si>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</si>
  <si>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</si>
  <si>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</si>
  <si>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</si>
  <si>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</si>
  <si>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</si>
  <si>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</si>
  <si>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</si>
  <si>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</si>
  <si>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</si>
  <si>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</si>
  <si>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</si>
  <si>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</si>
  <si>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</si>
  <si>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</si>
  <si>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</si>
  <si>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</si>
  <si>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</si>
  <si>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</si>
  <si>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</si>
  <si>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</si>
  <si>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</si>
  <si>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</si>
  <si>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</si>
  <si>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</si>
  <si>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</si>
  <si>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</si>
  <si>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</si>
  <si>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</si>
  <si>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</si>
  <si>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</si>
  <si>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</si>
  <si>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</si>
  <si>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</si>
  <si>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</si>
  <si>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</si>
  <si>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</si>
  <si>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</si>
  <si>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</si>
  <si>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</si>
  <si>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</si>
  <si>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</si>
  <si>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</si>
  <si>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</si>
  <si>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</si>
  <si>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</si>
  <si>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</si>
  <si>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</si>
  <si>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</si>
  <si>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</si>
  <si>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</si>
  <si>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</si>
  <si>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</si>
  <si>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</si>
  <si>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</si>
  <si>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</si>
  <si>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</si>
  <si>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</si>
  <si>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</si>
  <si>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</si>
  <si>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</si>
  <si>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</si>
  <si>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</si>
  <si>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</si>
  <si>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</si>
  <si>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</si>
  <si>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</si>
  <si>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</si>
  <si>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</si>
  <si>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</si>
  <si>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</si>
  <si>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</si>
  <si>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</si>
  <si>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</si>
  <si>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</si>
  <si>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</si>
  <si>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</si>
  <si>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</si>
  <si>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</si>
  <si>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</si>
  <si>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</si>
  <si>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</si>
  <si>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</si>
  <si>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</si>
  <si>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</si>
  <si>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</si>
  <si>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</si>
  <si>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</si>
  <si>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</si>
  <si>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</si>
  <si>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</si>
  <si>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</si>
  <si>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</si>
  <si>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</si>
  <si>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</si>
  <si>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</si>
  <si>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</si>
  <si>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</si>
  <si>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</si>
  <si>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</si>
  <si>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</si>
  <si>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</si>
  <si>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</si>
  <si>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</si>
  <si>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</si>
  <si>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</si>
  <si>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</si>
  <si>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</si>
  <si>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</si>
  <si>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</si>
  <si>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</si>
  <si>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</si>
  <si>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</si>
  <si>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</si>
  <si>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</si>
  <si>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</si>
  <si>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</si>
  <si>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</si>
  <si>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</si>
  <si>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</si>
  <si>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</si>
  <si>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</si>
  <si>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</si>
  <si>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</si>
  <si>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</si>
  <si>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</si>
  <si>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</si>
  <si>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</si>
  <si>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</si>
  <si>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</si>
  <si>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</si>
  <si>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</si>
  <si>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</si>
  <si>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</si>
  <si>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</si>
  <si>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</si>
  <si>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</si>
  <si>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</si>
  <si>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</si>
  <si>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</si>
  <si>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</si>
  <si>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</si>
  <si>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</si>
  <si>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</si>
  <si>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</si>
  <si>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</si>
  <si>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</si>
  <si>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</si>
  <si>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</si>
  <si>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</si>
  <si>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</si>
  <si>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</si>
  <si>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</si>
  <si>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</si>
  <si>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</si>
  <si>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</si>
  <si>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</si>
  <si>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</si>
  <si>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</si>
  <si>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</si>
  <si>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</si>
  <si>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</si>
  <si>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</si>
  <si>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</si>
  <si>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</si>
  <si>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</si>
  <si>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</si>
  <si>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</si>
  <si>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</si>
  <si>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</si>
  <si>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</si>
  <si>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</si>
  <si>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</si>
  <si>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</si>
  <si>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</si>
  <si>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</si>
  <si>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</si>
  <si>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</si>
  <si>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</si>
  <si>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</si>
  <si>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</si>
  <si>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</si>
  <si>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</si>
  <si>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</si>
  <si>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</si>
  <si>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</si>
  <si>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</si>
  <si>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</si>
  <si>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</si>
  <si>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</si>
  <si>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</si>
  <si>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</si>
  <si>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</si>
  <si>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</si>
  <si>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</si>
  <si>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</si>
  <si>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</si>
  <si>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</si>
  <si>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</si>
  <si>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</si>
  <si>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</si>
  <si>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</si>
  <si>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</si>
  <si>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</si>
  <si>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</si>
  <si>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</si>
  <si>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</si>
  <si>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</si>
  <si>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</si>
  <si>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</si>
  <si>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</si>
  <si>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</si>
  <si>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</si>
  <si>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</si>
  <si>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</si>
  <si>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</si>
  <si>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</si>
  <si>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</si>
  <si>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</si>
  <si>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</si>
  <si>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</si>
  <si>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</si>
  <si>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</si>
  <si>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</si>
  <si>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</si>
  <si>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</si>
  <si>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</si>
  <si>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</si>
  <si>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</si>
  <si>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</si>
  <si>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</si>
  <si>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</si>
  <si>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</si>
  <si>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</si>
  <si>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</si>
  <si>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</si>
  <si>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</si>
  <si>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</si>
  <si>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</si>
  <si>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</si>
  <si>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</si>
  <si>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</si>
  <si>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</si>
  <si>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</si>
  <si>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</si>
  <si>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</si>
  <si>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</si>
  <si>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</si>
  <si>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</si>
  <si>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</si>
  <si>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</si>
  <si>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</si>
  <si>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</si>
  <si>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</si>
  <si>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</si>
  <si>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</si>
  <si>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</si>
  <si>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</si>
  <si>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</si>
  <si>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</si>
  <si>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</si>
  <si>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</si>
  <si>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</si>
  <si>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</si>
  <si>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</si>
  <si>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</si>
  <si>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</si>
  <si>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</si>
  <si>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</si>
  <si>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</si>
  <si>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</si>
  <si>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</si>
  <si>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</si>
  <si>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</si>
  <si>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</si>
  <si>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</si>
  <si>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</si>
  <si>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</si>
  <si>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</si>
  <si>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</si>
  <si>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</si>
  <si>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</si>
  <si>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</si>
  <si>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</si>
  <si>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</si>
  <si>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</si>
  <si>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</si>
  <si>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</si>
  <si>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</si>
  <si>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</si>
  <si>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</si>
  <si>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</si>
  <si>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</si>
  <si>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</si>
  <si>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</si>
  <si>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</si>
  <si>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</si>
  <si>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</si>
  <si>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</si>
  <si>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</si>
  <si>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</si>
  <si>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</si>
  <si>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</si>
  <si>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</si>
  <si>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</si>
  <si>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</si>
  <si>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</si>
  <si>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</si>
  <si>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</si>
  <si>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</si>
  <si>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</si>
  <si>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</si>
  <si>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</si>
  <si>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</si>
  <si>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</si>
  <si>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</si>
  <si>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</si>
  <si>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</si>
  <si>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</si>
  <si>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</si>
  <si>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</si>
  <si>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</si>
  <si>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</si>
  <si>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</si>
  <si>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</si>
  <si>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</si>
  <si>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</si>
  <si>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</si>
  <si>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</si>
  <si>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</si>
  <si>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</si>
  <si>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</si>
  <si>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</si>
  <si>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</si>
  <si>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</si>
  <si>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</si>
  <si>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</si>
  <si>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</si>
  <si>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</si>
  <si>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</si>
  <si>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</si>
  <si>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</si>
  <si>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</si>
  <si>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</si>
  <si>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</si>
  <si>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</si>
  <si>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</si>
  <si>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</si>
  <si>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</si>
  <si>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</si>
  <si>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</si>
  <si>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</si>
  <si>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</si>
  <si>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</si>
  <si>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</si>
  <si>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</si>
  <si>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</si>
  <si>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</si>
  <si>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</si>
  <si>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</si>
  <si>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</si>
  <si>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</si>
  <si>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</si>
  <si>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</si>
  <si>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</si>
  <si>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</si>
  <si>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</si>
  <si>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</si>
  <si>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</si>
  <si>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</si>
  <si>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</si>
  <si>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</si>
  <si>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</si>
  <si>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</si>
  <si>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</si>
  <si>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</si>
  <si>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</si>
  <si>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</si>
  <si>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</si>
  <si>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</si>
  <si>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</si>
  <si>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</si>
  <si>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</si>
  <si>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</si>
  <si>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</si>
  <si>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</si>
  <si>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</si>
  <si>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</si>
  <si>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</si>
  <si>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</si>
  <si>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</si>
  <si>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</si>
  <si>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</si>
  <si>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</si>
  <si>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</si>
  <si>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</si>
  <si>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</si>
  <si>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</si>
  <si>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</si>
  <si>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</si>
  <si>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</si>
  <si>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</si>
  <si>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</si>
  <si>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</si>
  <si>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</si>
  <si>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</si>
  <si>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</si>
  <si>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</si>
  <si>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</si>
  <si>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</si>
  <si>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</si>
  <si>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</si>
  <si>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</si>
  <si>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</si>
  <si>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</si>
  <si>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</si>
  <si>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</si>
  <si>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</si>
  <si>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</si>
  <si>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</si>
  <si>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</si>
  <si>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</si>
  <si>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</si>
  <si>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</si>
  <si>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</si>
  <si>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</si>
  <si>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</si>
  <si>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</si>
  <si>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</si>
  <si>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</si>
  <si>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</si>
  <si>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</si>
  <si>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</si>
  <si>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</si>
  <si>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</si>
  <si>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</si>
  <si>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000259</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</si>
  <si>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</si>
  <si>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</si>
  <si>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</si>
  <si>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</si>
  <si>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</si>
  <si>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</si>
  <si>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</si>
  <si>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</si>
  <si>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</si>
  <si>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</si>
  <si>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</si>
  <si>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</si>
  <si>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</si>
  <si>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</si>
  <si>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</si>
  <si>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</si>
  <si>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</si>
  <si>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</si>
  <si>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</si>
  <si>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</si>
  <si>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</si>
  <si>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</si>
  <si>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</si>
  <si>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</si>
  <si>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</si>
  <si>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</si>
  <si>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</si>
  <si>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</si>
  <si>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</si>
  <si>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</si>
  <si>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</si>
  <si>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</si>
  <si>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</si>
  <si>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</si>
  <si>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</si>
  <si>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</si>
  <si>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</si>
  <si>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</si>
  <si>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</si>
  <si>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</si>
  <si>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</si>
  <si>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</si>
  <si>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</si>
  <si>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</si>
  <si>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</si>
  <si>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</si>
  <si>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</si>
  <si>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</si>
  <si>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</si>
  <si>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</si>
  <si>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</si>
  <si>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</si>
  <si>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</si>
  <si>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</si>
  <si>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</si>
  <si>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</si>
  <si>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</si>
  <si>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</si>
  <si>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</si>
  <si>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</si>
  <si>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</si>
  <si>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</si>
  <si>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</si>
  <si>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</si>
  <si>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</si>
  <si>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</si>
  <si>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</si>
  <si>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</si>
  <si>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</si>
  <si>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</si>
  <si>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</si>
  <si>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</si>
  <si>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</si>
  <si>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</si>
  <si>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</si>
  <si>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</si>
  <si>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</si>
  <si>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</si>
  <si>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</si>
  <si>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</si>
  <si>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</si>
  <si>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</si>
  <si>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</si>
  <si>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</si>
  <si>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</si>
  <si>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</si>
  <si>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</si>
  <si>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</si>
  <si>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</si>
  <si>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</si>
  <si>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</si>
  <si>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</si>
  <si>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</si>
  <si>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</si>
  <si>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</si>
  <si>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</si>
  <si>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</si>
  <si>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</si>
  <si>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</si>
  <si>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</si>
  <si>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</si>
  <si>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</si>
  <si>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</si>
  <si>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</si>
  <si>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</si>
  <si>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</si>
  <si>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</si>
  <si>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</si>
  <si>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</si>
  <si>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</si>
  <si>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</si>
  <si>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</si>
  <si>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</si>
  <si>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</si>
  <si>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</si>
  <si>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</si>
  <si>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</si>
  <si>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</si>
  <si>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</si>
  <si>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</si>
  <si>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</si>
  <si>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</si>
  <si>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</si>
  <si>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</si>
  <si>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</si>
  <si>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</si>
  <si>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</si>
  <si>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</si>
  <si>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</si>
  <si>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</si>
  <si>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</si>
  <si>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</si>
  <si>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</si>
  <si>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</si>
  <si>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</si>
  <si>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</si>
  <si>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</si>
  <si>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</si>
  <si>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</si>
  <si>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</si>
  <si>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</si>
  <si>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</si>
  <si>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</si>
  <si>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</si>
  <si>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</si>
  <si>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</si>
  <si>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</si>
  <si>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</si>
  <si>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</si>
  <si>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</si>
  <si>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</si>
  <si>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</si>
  <si>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</si>
  <si>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</si>
  <si>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</si>
  <si>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</si>
  <si>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</si>
  <si>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</si>
  <si>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</si>
  <si>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</si>
  <si>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</si>
  <si>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</si>
  <si>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</si>
  <si>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</si>
  <si>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</si>
  <si>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</si>
  <si>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</si>
  <si>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</si>
  <si>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</si>
  <si>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</si>
  <si>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</si>
  <si>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</si>
  <si>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</si>
  <si>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</si>
  <si>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</si>
  <si>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</si>
  <si>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</si>
  <si>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</si>
  <si>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</si>
  <si>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</si>
  <si>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</si>
  <si>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</si>
  <si>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</si>
  <si>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</si>
  <si>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</si>
  <si>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</si>
  <si>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</si>
  <si>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</si>
  <si>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</si>
  <si>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</si>
  <si>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</si>
  <si>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</si>
  <si>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</si>
  <si>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</si>
  <si>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</si>
  <si>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</si>
  <si>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</si>
  <si>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</si>
  <si>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</si>
  <si>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</si>
  <si>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</si>
  <si>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</si>
  <si>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</si>
  <si>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</si>
  <si>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</si>
  <si>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</si>
  <si>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</si>
  <si>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</si>
  <si>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</si>
  <si>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</si>
  <si>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</si>
  <si>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</si>
  <si>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</si>
  <si>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</si>
  <si>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</si>
  <si>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</si>
  <si>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</si>
  <si>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</si>
  <si>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</si>
  <si>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</si>
  <si>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</si>
  <si>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</si>
  <si>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</si>
  <si>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</si>
  <si>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</si>
  <si>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</si>
  <si>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</si>
  <si>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</si>
  <si>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</si>
  <si>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</si>
  <si>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</si>
  <si>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</si>
  <si>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</si>
  <si>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</si>
  <si>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</si>
  <si>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</si>
  <si>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</si>
  <si>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</si>
  <si>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</si>
  <si>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</si>
  <si>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</si>
  <si>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</si>
  <si>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</si>
  <si>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</si>
  <si>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</si>
  <si>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</si>
  <si>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</si>
  <si>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</si>
  <si>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</si>
  <si>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</si>
  <si>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</si>
  <si>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</si>
  <si>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</si>
  <si>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</si>
  <si>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</si>
  <si>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</si>
  <si>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</si>
  <si>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</si>
  <si>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</si>
  <si>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</si>
  <si>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</si>
  <si>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</si>
  <si>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</si>
  <si>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</si>
  <si>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</si>
  <si>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</si>
  <si>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</si>
  <si>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</si>
  <si>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</si>
  <si>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</si>
  <si>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</si>
  <si>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</si>
  <si>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</si>
  <si>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</si>
  <si>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</si>
  <si>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</si>
  <si>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</si>
  <si>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</si>
  <si>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</si>
  <si>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</si>
  <si>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</si>
  <si>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</si>
  <si>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</si>
  <si>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</si>
  <si>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</si>
  <si>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</si>
  <si>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</si>
  <si>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</si>
  <si>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</si>
  <si>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</si>
  <si>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</si>
  <si>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</si>
  <si>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</si>
  <si>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</si>
  <si>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</si>
  <si>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</si>
  <si>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</si>
  <si>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</si>
  <si>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</si>
  <si>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</si>
  <si>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</si>
  <si>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</si>
  <si>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</si>
  <si>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</si>
  <si>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</si>
  <si>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</si>
  <si>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</si>
  <si>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</si>
  <si>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</si>
  <si>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</si>
  <si>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</si>
  <si>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</si>
  <si>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</si>
  <si>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</si>
  <si>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</si>
  <si>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</si>
  <si>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</si>
  <si>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</si>
  <si>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</si>
  <si>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</si>
  <si>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</si>
  <si>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</si>
  <si>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</si>
  <si>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</si>
  <si>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</si>
  <si>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</si>
  <si>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</si>
  <si>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</si>
  <si>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</si>
  <si>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</si>
  <si>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</si>
  <si>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</si>
  <si>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</si>
  <si>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</si>
  <si>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</si>
  <si>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</si>
  <si>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</si>
  <si>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</si>
  <si>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</si>
  <si>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</si>
  <si>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</si>
  <si>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</si>
  <si>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</si>
  <si>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</si>
  <si>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</si>
  <si>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</si>
  <si>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</si>
  <si>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</si>
  <si>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</si>
  <si>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</si>
  <si>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</si>
  <si>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</si>
  <si>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</si>
  <si>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</si>
  <si>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</si>
  <si>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</si>
  <si>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</si>
  <si>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</si>
  <si>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</si>
  <si>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</si>
  <si>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</si>
  <si>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</si>
  <si>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</si>
  <si>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</si>
  <si>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</si>
  <si>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</si>
  <si>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</si>
  <si>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</si>
  <si>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</si>
  <si>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</si>
  <si>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</si>
  <si>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</si>
  <si>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</si>
  <si>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</si>
  <si>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</si>
  <si>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</si>
  <si>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</si>
  <si>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</si>
  <si>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</si>
  <si>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</si>
  <si>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</si>
  <si>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</si>
  <si>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</si>
  <si>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</si>
  <si>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</si>
  <si>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</si>
  <si>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</si>
  <si>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</si>
  <si>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</si>
  <si>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</si>
  <si>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</si>
  <si>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</si>
  <si>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</si>
  <si>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</si>
  <si>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</si>
  <si>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</si>
  <si>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</si>
  <si>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</si>
  <si>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</si>
  <si>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</si>
  <si>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</si>
  <si>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</si>
  <si>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</si>
  <si>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</si>
  <si>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</si>
  <si>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</si>
  <si>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</si>
  <si>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</si>
  <si>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</si>
  <si>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</si>
  <si>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</si>
  <si>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</si>
  <si>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</si>
  <si>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</si>
  <si>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</si>
  <si>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</si>
  <si>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</si>
  <si>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</si>
  <si>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</si>
  <si>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</si>
  <si>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</si>
  <si>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</si>
  <si>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</si>
  <si>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</si>
  <si>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</si>
  <si>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</si>
  <si>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</si>
  <si>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</si>
  <si>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</si>
  <si>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</si>
  <si>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</si>
  <si>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</si>
  <si>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</si>
  <si>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</si>
  <si>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</si>
  <si>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</si>
  <si>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</si>
  <si>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</si>
  <si>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</si>
  <si>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</si>
  <si>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</si>
  <si>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</si>
  <si>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</si>
  <si>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</si>
  <si>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</si>
  <si>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</si>
  <si>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</si>
  <si>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</si>
  <si>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</si>
  <si>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</si>
  <si>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</si>
  <si>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</si>
  <si>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</si>
  <si>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</si>
  <si>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</si>
  <si>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</si>
  <si>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</si>
  <si>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</si>
  <si>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</si>
  <si>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</si>
  <si>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</si>
  <si>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</si>
  <si>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</si>
  <si>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</si>
  <si>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</si>
  <si>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</si>
  <si>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</si>
  <si>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</si>
  <si>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</si>
  <si>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</si>
  <si>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</si>
  <si>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</si>
  <si>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</si>
  <si>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</si>
  <si>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</si>
  <si>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</si>
  <si>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</si>
  <si>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</si>
  <si>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</si>
  <si>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</si>
  <si>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</si>
  <si>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</si>
  <si>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</si>
  <si>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</si>
  <si>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</si>
  <si>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</si>
  <si>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</si>
  <si>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</si>
  <si>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</si>
  <si>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</si>
  <si>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</si>
  <si>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</si>
  <si>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</si>
  <si>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</si>
  <si>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</si>
  <si>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</si>
  <si>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</si>
  <si>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</si>
  <si>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</si>
  <si>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</si>
  <si>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</si>
  <si>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</si>
  <si>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</si>
  <si>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</si>
  <si>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</si>
  <si>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</si>
  <si>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</si>
  <si>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</si>
  <si>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</si>
  <si>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</si>
  <si>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</si>
  <si>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</si>
  <si>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</si>
  <si>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</si>
  <si>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</si>
  <si>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</si>
  <si>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</si>
  <si>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</si>
  <si>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</si>
  <si>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</si>
  <si>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</si>
  <si>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</si>
  <si>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</si>
  <si>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</si>
  <si>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</si>
  <si>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</si>
  <si>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</si>
  <si>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</si>
  <si>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</si>
  <si>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</si>
  <si>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</si>
  <si>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</si>
  <si>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</si>
  <si>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</si>
  <si>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</si>
  <si>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</si>
  <si>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</si>
  <si>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</si>
  <si>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</si>
  <si>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</si>
  <si>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</si>
  <si>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</si>
  <si>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</si>
  <si>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</si>
  <si>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</si>
  <si>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</si>
  <si>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</si>
  <si>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</si>
  <si>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</si>
  <si>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</si>
  <si>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</si>
  <si>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</si>
  <si>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</si>
  <si>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</si>
  <si>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</si>
  <si>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</si>
  <si>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</si>
  <si>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</si>
  <si>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</si>
  <si>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</si>
  <si>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</si>
  <si>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</si>
  <si>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</si>
  <si>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</si>
  <si>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</si>
  <si>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</si>
  <si>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</si>
  <si>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</si>
  <si>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</si>
  <si>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</si>
  <si>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</si>
  <si>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</si>
  <si>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</si>
  <si>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</si>
  <si>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</si>
  <si>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</si>
  <si>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</si>
  <si>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</si>
  <si>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</si>
  <si>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</si>
  <si>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</si>
  <si>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</si>
  <si>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</si>
  <si>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</si>
  <si>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</si>
  <si>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</si>
  <si>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</si>
  <si>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</si>
  <si>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</si>
  <si>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</si>
  <si>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</si>
  <si>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</si>
  <si>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</si>
  <si>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</si>
  <si>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</si>
  <si>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</si>
  <si>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</si>
  <si>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</si>
  <si>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</si>
  <si>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</si>
  <si>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</si>
  <si>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</si>
  <si>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</si>
  <si>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</si>
  <si>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</si>
  <si>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</si>
  <si>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</si>
  <si>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</si>
  <si>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</si>
  <si>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</si>
  <si>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</si>
  <si>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</si>
  <si>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</si>
  <si>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</si>
  <si>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</si>
  <si>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</si>
  <si>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</si>
  <si>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</si>
  <si>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</si>
  <si>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</si>
  <si>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</si>
  <si>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</si>
  <si>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</si>
  <si>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</si>
  <si>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</si>
  <si>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</si>
  <si>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</si>
  <si>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</si>
  <si>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</si>
  <si>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</si>
  <si>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</si>
  <si>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</si>
  <si>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</si>
  <si>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</si>
  <si>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</si>
  <si>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</si>
  <si>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</si>
  <si>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</si>
  <si>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</si>
  <si>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</si>
  <si>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</si>
  <si>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</si>
  <si>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</si>
  <si>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</si>
  <si>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</si>
  <si>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</si>
  <si>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</si>
  <si>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</si>
  <si>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</si>
  <si>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</si>
  <si>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</si>
  <si>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</si>
  <si>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</si>
  <si>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</si>
  <si>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</si>
  <si>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</si>
  <si>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</si>
  <si>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</si>
  <si>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</si>
  <si>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</si>
  <si>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</si>
  <si>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</si>
  <si>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</si>
  <si>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</si>
  <si>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</si>
  <si>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</si>
  <si>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</si>
  <si>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</si>
  <si>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</si>
  <si>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</si>
  <si>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</si>
  <si>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</si>
  <si>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</si>
  <si>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</si>
  <si>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</si>
  <si>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</si>
  <si>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</si>
  <si>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</si>
  <si>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</si>
  <si>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</si>
  <si>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</si>
  <si>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</si>
  <si>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</si>
  <si>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</si>
  <si>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</si>
  <si>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</si>
  <si>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</si>
  <si>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</si>
  <si>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</si>
  <si>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</si>
  <si>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</si>
  <si>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</si>
  <si>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</si>
  <si>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</si>
  <si>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</si>
  <si>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</si>
  <si>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</si>
  <si>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</si>
  <si>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</si>
  <si>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</si>
  <si>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</si>
  <si>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</si>
  <si>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</si>
  <si>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</si>
  <si>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</si>
  <si>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</si>
  <si>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</si>
  <si>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</si>
  <si>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</si>
  <si>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</si>
  <si>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</si>
  <si>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</si>
  <si>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</si>
  <si>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</si>
  <si>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</si>
  <si>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</si>
  <si>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</si>
  <si>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</si>
  <si>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</si>
  <si>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</si>
  <si>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</si>
  <si>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</si>
  <si>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</si>
  <si>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</si>
  <si>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</si>
  <si>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</si>
  <si>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</si>
  <si>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</si>
  <si>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</si>
  <si>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</si>
  <si>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</si>
  <si>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</si>
  <si>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</si>
  <si>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</si>
  <si>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</si>
  <si>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</si>
  <si>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</si>
  <si>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</si>
  <si>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</si>
  <si>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</si>
  <si>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</si>
  <si>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</si>
  <si>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</si>
  <si>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</si>
  <si>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</si>
  <si>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</si>
  <si>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</si>
  <si>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</si>
  <si>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</si>
  <si>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</si>
  <si>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</si>
  <si>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</si>
  <si>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</si>
  <si>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</si>
  <si>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</si>
  <si>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</si>
  <si>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</si>
  <si>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</si>
  <si>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</si>
  <si>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</si>
  <si>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</si>
  <si>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</si>
  <si>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</si>
  <si>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</si>
  <si>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</si>
  <si>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</si>
  <si>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</si>
  <si>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</si>
  <si>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</si>
  <si>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</si>
  <si>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</si>
  <si>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</si>
  <si>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</si>
  <si>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</si>
  <si>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</si>
  <si>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</si>
  <si>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</si>
  <si>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</si>
  <si>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</si>
  <si>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</si>
  <si>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</si>
  <si>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</si>
  <si>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</si>
  <si>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</si>
  <si>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</si>
  <si>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</si>
  <si>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</si>
  <si>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</si>
  <si>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</si>
  <si>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</si>
  <si>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</si>
  <si>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</si>
  <si>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</si>
  <si>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</si>
  <si>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</si>
  <si>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</si>
  <si>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</si>
  <si>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</si>
  <si>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</si>
  <si>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</si>
  <si>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</si>
  <si>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</si>
  <si>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</si>
  <si>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</si>
  <si>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</si>
  <si>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</si>
  <si>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</si>
  <si>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</si>
  <si>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</si>
  <si>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</si>
  <si>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</si>
  <si>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</si>
  <si>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</si>
  <si>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</si>
  <si>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</si>
  <si>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</si>
  <si>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</si>
  <si>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</si>
  <si>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</si>
  <si>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</si>
  <si>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</si>
  <si>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</si>
  <si>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</si>
  <si>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</si>
  <si>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</si>
  <si>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</si>
  <si>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</si>
  <si>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</si>
  <si>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</si>
  <si>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</si>
  <si>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</si>
  <si>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</si>
  <si>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</si>
  <si>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</si>
  <si>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</si>
  <si>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</si>
  <si>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</si>
  <si>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</si>
  <si>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</si>
  <si>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</si>
  <si>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</si>
  <si>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</si>
  <si>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</si>
  <si>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</si>
  <si>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</si>
  <si>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</si>
  <si>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</si>
  <si>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</si>
  <si>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</si>
  <si>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</si>
  <si>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</si>
  <si>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</si>
  <si>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</si>
  <si>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</si>
  <si>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</si>
  <si>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</si>
  <si>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</si>
  <si>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</si>
  <si>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</si>
  <si>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</si>
  <si>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</si>
  <si>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</si>
  <si>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</si>
  <si>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</si>
  <si>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</si>
  <si>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</si>
  <si>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</si>
  <si>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</si>
  <si>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</si>
  <si>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</si>
  <si>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</si>
  <si>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</si>
  <si>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</si>
  <si>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</si>
  <si>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</si>
  <si>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</si>
  <si>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</si>
  <si>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</si>
  <si>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</si>
  <si>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</si>
  <si>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</si>
  <si>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</si>
  <si>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</si>
  <si>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</si>
  <si>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</si>
  <si>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</si>
  <si>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</si>
  <si>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</si>
  <si>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</si>
  <si>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</si>
  <si>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</si>
  <si>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</si>
  <si>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</si>
  <si>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</si>
  <si>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</si>
  <si>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</si>
  <si>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</si>
  <si>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</si>
  <si>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</si>
  <si>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</si>
  <si>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</si>
  <si>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</si>
  <si>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</si>
  <si>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</si>
  <si>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</si>
  <si>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</si>
  <si>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</si>
  <si>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</si>
  <si>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</si>
  <si>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</si>
  <si>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</si>
  <si>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</si>
  <si>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</si>
  <si>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</si>
  <si>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</si>
  <si>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</si>
  <si>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</si>
  <si>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</si>
  <si>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</si>
  <si>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</si>
  <si>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</si>
  <si>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</si>
  <si>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</si>
  <si>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</si>
  <si>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</si>
  <si>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</si>
  <si>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</si>
  <si>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</si>
  <si>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</si>
  <si>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</si>
  <si>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</si>
  <si>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</si>
  <si>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</si>
  <si>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</si>
  <si>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</si>
  <si>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</si>
  <si>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</si>
  <si>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</si>
  <si>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</si>
  <si>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</si>
  <si>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</si>
  <si>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</si>
  <si>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</si>
  <si>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</si>
  <si>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</si>
  <si>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</si>
  <si>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</si>
  <si>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</si>
  <si>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</si>
  <si>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</si>
  <si>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</si>
  <si>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</si>
  <si>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</si>
  <si>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</si>
  <si>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</si>
  <si>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</si>
  <si>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</si>
  <si>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</si>
  <si>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</si>
  <si>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</si>
  <si>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</si>
  <si>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</si>
  <si>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</si>
  <si>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</si>
  <si>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</si>
  <si>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</si>
  <si>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</si>
  <si>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</si>
  <si>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</si>
  <si>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</si>
  <si>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</si>
  <si>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</si>
  <si>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</si>
  <si>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</si>
  <si>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</si>
  <si>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</si>
  <si>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</si>
  <si>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</si>
  <si>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</si>
  <si>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</si>
  <si>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</si>
  <si>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</si>
  <si>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</si>
  <si>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</si>
  <si>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</si>
  <si>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</si>
  <si>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</si>
  <si>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</si>
  <si>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</si>
  <si>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</si>
  <si>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</si>
  <si>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</si>
  <si>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</si>
  <si>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</si>
  <si>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</si>
  <si>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</si>
  <si>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</si>
  <si>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</si>
  <si>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</si>
  <si>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</si>
  <si>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</si>
  <si>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</si>
  <si>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</si>
  <si>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</si>
  <si>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</si>
  <si>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</si>
  <si>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</si>
  <si>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</si>
  <si>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</si>
  <si>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</si>
  <si>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</si>
  <si>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</si>
  <si>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</si>
  <si>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</si>
  <si>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</si>
  <si>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</si>
  <si>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</si>
  <si>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</si>
  <si>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</si>
  <si>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</si>
  <si>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</si>
  <si>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</si>
  <si>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</si>
  <si>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</si>
  <si>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</si>
  <si>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</si>
  <si>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</si>
  <si>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</si>
  <si>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</si>
  <si>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</si>
  <si>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</si>
  <si>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</si>
  <si>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</si>
  <si>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</si>
  <si>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</si>
  <si>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</si>
  <si>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</si>
  <si>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</si>
  <si>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</si>
  <si>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</si>
  <si>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</si>
  <si>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</si>
  <si>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</si>
  <si>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</si>
  <si>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</si>
  <si>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</si>
  <si>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</si>
  <si>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</si>
  <si>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</si>
  <si>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</si>
  <si>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</si>
  <si>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</si>
  <si>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</si>
  <si>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</si>
  <si>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</si>
  <si>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</si>
  <si>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</si>
  <si>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</si>
  <si>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</si>
  <si>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</si>
  <si>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</si>
  <si>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</si>
  <si>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</si>
  <si>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</si>
  <si>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</si>
  <si>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</si>
  <si>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</si>
  <si>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</si>
  <si>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</si>
  <si>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</si>
  <si>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</si>
  <si>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</si>
  <si>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</si>
  <si>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</si>
  <si>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</si>
  <si>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</si>
  <si>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</si>
  <si>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</si>
  <si>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</si>
  <si>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</si>
  <si>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</si>
  <si>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</si>
  <si>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</si>
  <si>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</si>
  <si>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</si>
  <si>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</si>
  <si>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</si>
  <si>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</si>
  <si>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</si>
  <si>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</si>
  <si>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</si>
  <si>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</si>
  <si>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</si>
  <si>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</si>
  <si>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</si>
  <si>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</si>
  <si>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</si>
  <si>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</si>
  <si>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</si>
  <si>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</si>
  <si>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</si>
  <si>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</si>
  <si>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</si>
  <si>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</si>
  <si>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</si>
  <si>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</si>
  <si>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</si>
  <si>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</si>
  <si>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</si>
  <si>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</si>
  <si>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</si>
  <si>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</si>
  <si>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</si>
  <si>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</si>
  <si>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</si>
  <si>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</si>
  <si>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</si>
  <si>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</si>
  <si>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</si>
  <si>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</si>
  <si>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</si>
  <si>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</si>
  <si>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</si>
  <si>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</si>
  <si>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</si>
  <si>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</si>
  <si>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</si>
  <si>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</si>
  <si>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</si>
  <si>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</si>
  <si>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</si>
  <si>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</si>
  <si>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</si>
  <si>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</si>
  <si>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</si>
  <si>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</si>
  <si>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</si>
  <si>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</si>
  <si>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</si>
  <si>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</si>
  <si>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</si>
  <si>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</si>
  <si>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</si>
  <si>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</si>
  <si>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</si>
  <si>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</si>
  <si>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</si>
  <si>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</si>
  <si>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</si>
  <si>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</si>
  <si>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</si>
  <si>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</si>
  <si>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</si>
  <si>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</si>
  <si>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</si>
  <si>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</si>
  <si>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</si>
  <si>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</si>
  <si>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</si>
  <si>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</si>
  <si>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</si>
  <si>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</si>
  <si>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</si>
  <si>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</si>
  <si>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</si>
  <si>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</si>
  <si>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</si>
  <si>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</si>
  <si>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</si>
  <si>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</si>
  <si>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</si>
  <si>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</si>
  <si>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</si>
  <si>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</si>
  <si>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</si>
  <si>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</si>
  <si>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</si>
  <si>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</si>
  <si>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</si>
  <si>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</si>
  <si>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</si>
  <si>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</si>
  <si>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</si>
  <si>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</si>
  <si>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</si>
  <si>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</si>
  <si>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</si>
  <si>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</si>
  <si>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</si>
  <si>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</si>
  <si>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</si>
  <si>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</si>
  <si>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</si>
  <si>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</si>
  <si>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</si>
  <si>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</si>
  <si>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</si>
  <si>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</si>
  <si>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</si>
  <si>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</si>
  <si>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</si>
  <si>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</si>
  <si>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</si>
  <si>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</si>
  <si>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</si>
  <si>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</si>
  <si>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</si>
  <si>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</si>
  <si>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</si>
  <si>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</si>
  <si>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</si>
  <si>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</si>
  <si>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</si>
  <si>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</si>
  <si>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</si>
  <si>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</si>
  <si>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</si>
  <si>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</si>
  <si>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</si>
  <si>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</si>
  <si>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</si>
  <si>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</si>
  <si>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</si>
  <si>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</si>
  <si>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</si>
  <si>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</si>
  <si>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</si>
  <si>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</si>
  <si>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</si>
  <si>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</si>
  <si>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</si>
  <si>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</si>
  <si>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</si>
  <si>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</si>
  <si>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</si>
  <si>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</si>
  <si>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</si>
  <si>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</si>
  <si>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</si>
  <si>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</si>
  <si>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</si>
  <si>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</si>
  <si>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</si>
  <si>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</si>
  <si>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</si>
  <si>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</si>
  <si>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</si>
  <si>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</si>
  <si>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</si>
  <si>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</si>
  <si>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</si>
  <si>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</si>
  <si>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</si>
  <si>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</si>
  <si>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</si>
  <si>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</si>
  <si>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</si>
  <si>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</si>
  <si>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</si>
  <si>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</si>
  <si>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</si>
  <si>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</si>
  <si>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</si>
  <si>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</si>
  <si>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</si>
  <si>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</si>
  <si>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</si>
  <si>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</si>
  <si>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</si>
  <si>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</si>
  <si>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</si>
  <si>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</si>
  <si>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</si>
  <si>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</si>
  <si>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</si>
  <si>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</si>
  <si>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</si>
  <si>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</si>
  <si>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</si>
  <si>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</si>
  <si>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</si>
  <si>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</si>
  <si>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</si>
  <si>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</si>
  <si>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</si>
  <si>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</si>
  <si>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</si>
  <si>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</si>
  <si>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</si>
  <si>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</si>
  <si>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</si>
  <si>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</si>
  <si>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</si>
  <si>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</si>
  <si>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</si>
  <si>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</si>
  <si>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</si>
  <si>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</si>
  <si>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</si>
  <si>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</si>
  <si>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</si>
  <si>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</si>
  <si>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</si>
  <si>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</si>
  <si>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</si>
  <si>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</si>
  <si>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</si>
  <si>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</si>
  <si>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</si>
  <si>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</si>
  <si>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</si>
  <si>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</si>
  <si>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</si>
  <si>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</si>
  <si>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</si>
  <si>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</si>
  <si>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</si>
  <si>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</si>
  <si>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</si>
  <si>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</si>
  <si>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</si>
  <si>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</si>
  <si>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</si>
  <si>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</si>
  <si>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</si>
  <si>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</si>
  <si>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</si>
  <si>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</si>
  <si>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</si>
  <si>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</si>
  <si>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</si>
  <si>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</si>
  <si>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</si>
  <si>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</si>
  <si>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</si>
  <si>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</si>
  <si>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</si>
  <si>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</si>
  <si>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</si>
  <si>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</si>
  <si>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</si>
  <si>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</si>
  <si>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</si>
  <si>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</si>
  <si>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</si>
  <si>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</si>
  <si>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</si>
  <si>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</si>
  <si>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</si>
  <si>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</si>
  <si>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</si>
  <si>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</si>
  <si>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</si>
  <si>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</si>
  <si>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</si>
  <si>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</si>
  <si>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</si>
  <si>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</si>
  <si>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</si>
  <si>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</si>
  <si>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</si>
  <si>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</si>
  <si>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</si>
  <si>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</si>
  <si>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</si>
  <si>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</si>
  <si>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</si>
  <si>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</si>
  <si>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</si>
  <si>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</si>
  <si>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</si>
  <si>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</si>
  <si>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</si>
  <si>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</si>
  <si>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</si>
  <si>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</si>
  <si>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</si>
  <si>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</si>
  <si>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</si>
  <si>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</si>
  <si>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</si>
  <si>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</si>
  <si>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</si>
  <si>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</si>
  <si>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</si>
  <si>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</si>
  <si>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</si>
  <si>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</si>
  <si>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</si>
  <si>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</si>
  <si>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</si>
  <si>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</si>
  <si>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</si>
  <si>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</si>
  <si>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</si>
  <si>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</si>
  <si>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</si>
  <si>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</si>
  <si>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</si>
  <si>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</si>
  <si>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</si>
  <si>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</si>
  <si>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</si>
  <si>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</si>
  <si>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</si>
  <si>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</si>
  <si>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</si>
  <si>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</si>
  <si>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</si>
  <si>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</si>
  <si>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</si>
  <si>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</si>
  <si>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</si>
  <si>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</si>
  <si>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</si>
  <si>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</si>
  <si>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</si>
  <si>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</si>
  <si>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</si>
  <si>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</si>
  <si>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</si>
  <si>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</si>
  <si>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</si>
  <si>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</si>
  <si>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</si>
  <si>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</si>
  <si>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</si>
  <si>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</si>
  <si>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</si>
  <si>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</si>
  <si>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</si>
  <si>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</si>
  <si>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</si>
  <si>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</si>
  <si>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</si>
  <si>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</si>
  <si>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</si>
  <si>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</si>
  <si>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</si>
  <si>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</si>
  <si>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</si>
  <si>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</si>
  <si>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</si>
  <si>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</si>
  <si>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</si>
  <si>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</si>
  <si>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</si>
  <si>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</si>
  <si>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</si>
  <si>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</si>
  <si>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</si>
  <si>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</si>
  <si>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</si>
  <si>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</si>
  <si>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</si>
  <si>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</si>
  <si>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</si>
  <si>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</si>
  <si>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</si>
  <si>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</si>
  <si>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</si>
  <si>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</si>
  <si>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</si>
  <si>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</si>
  <si>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</si>
  <si>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</si>
  <si>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</si>
  <si>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</si>
  <si>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</si>
  <si>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</si>
  <si>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</si>
  <si>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</si>
  <si>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</si>
  <si>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</si>
  <si>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</si>
  <si>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</si>
  <si>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</si>
  <si>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</si>
  <si>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</si>
  <si>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</si>
  <si>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</si>
  <si>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</si>
  <si>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</si>
  <si>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</si>
  <si>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</si>
  <si>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</si>
  <si>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</si>
  <si>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</si>
  <si>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</si>
  <si>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</si>
  <si>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</si>
  <si>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</si>
  <si>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</si>
  <si>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</si>
  <si>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</si>
  <si>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</si>
  <si>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</si>
  <si>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</si>
  <si>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</si>
  <si>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</si>
  <si>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</si>
  <si>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</si>
  <si>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</si>
  <si>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</si>
  <si>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</si>
  <si>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</si>
  <si>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</si>
  <si>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</si>
  <si>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</si>
  <si>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</si>
  <si>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</si>
  <si>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</si>
  <si>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</si>
  <si>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</si>
  <si>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</si>
  <si>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</si>
  <si>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</si>
  <si>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</si>
  <si>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</si>
  <si>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</si>
  <si>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</si>
  <si>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</si>
  <si>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</si>
  <si>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</si>
  <si>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</si>
  <si>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</si>
  <si>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</si>
  <si>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</si>
  <si>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</si>
  <si>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</si>
  <si>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</si>
  <si>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</si>
  <si>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</si>
  <si>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</si>
  <si>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</si>
  <si>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</si>
  <si>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</si>
  <si>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</si>
  <si>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</si>
  <si>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</si>
  <si>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</si>
  <si>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</si>
  <si>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</si>
  <si>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</si>
  <si>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</si>
  <si>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</si>
  <si>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</si>
  <si>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</si>
  <si>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</si>
  <si>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</si>
  <si>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</si>
  <si>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</si>
  <si>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</si>
  <si>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</si>
  <si>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</si>
  <si>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</si>
  <si>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</si>
  <si>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</si>
  <si>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</si>
  <si>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</si>
  <si>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</si>
  <si>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</si>
  <si>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</si>
  <si>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</si>
  <si>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</si>
  <si>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</si>
  <si>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</si>
  <si>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</si>
  <si>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</si>
  <si>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</si>
  <si>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</si>
  <si>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</si>
  <si>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</si>
  <si>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</si>
  <si>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</si>
  <si>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</si>
  <si>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</si>
  <si>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</si>
  <si>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</si>
  <si>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</si>
  <si>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</si>
  <si>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</si>
  <si>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</si>
  <si>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</si>
  <si>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</si>
  <si>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</si>
  <si>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</si>
  <si>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</si>
  <si>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</si>
  <si>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</si>
  <si>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</si>
  <si>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</si>
  <si>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</si>
  <si>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</si>
  <si>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</si>
  <si>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</si>
  <si>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</si>
  <si>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</si>
  <si>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</si>
  <si>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</si>
  <si>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</si>
  <si>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</si>
  <si>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</si>
  <si>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</si>
  <si>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</si>
  <si>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</si>
  <si>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</si>
  <si>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</si>
  <si>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</si>
  <si>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</si>
  <si>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</si>
  <si>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</si>
  <si>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</si>
  <si>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</si>
  <si>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</si>
  <si>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</si>
  <si>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</si>
  <si>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</si>
  <si>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</si>
  <si>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</si>
  <si>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</si>
  <si>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</si>
  <si>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</si>
  <si>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</si>
  <si>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</si>
  <si>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</si>
  <si>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</si>
  <si>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</si>
  <si>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</si>
  <si>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</si>
  <si>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</si>
  <si>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</si>
  <si>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</si>
  <si>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</si>
  <si>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</si>
  <si>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</si>
  <si>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</si>
  <si>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</si>
  <si>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</si>
  <si>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</si>
  <si>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</si>
  <si>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</si>
  <si>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</si>
  <si>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</si>
  <si>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</si>
  <si>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</si>
  <si>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</si>
  <si>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</si>
  <si>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</si>
  <si>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</si>
  <si>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</si>
  <si>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</si>
  <si>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</si>
  <si>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</si>
  <si>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</si>
  <si>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</si>
  <si>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</si>
  <si>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</si>
  <si>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</si>
  <si>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</si>
  <si>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</si>
  <si>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</si>
  <si>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</si>
  <si>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</si>
  <si>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</si>
  <si>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</si>
  <si>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</si>
  <si>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</si>
  <si>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</si>
  <si>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</si>
  <si>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</si>
  <si>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</si>
  <si>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</si>
  <si>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</si>
  <si>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</si>
  <si>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</si>
  <si>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</si>
  <si>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</si>
  <si>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</si>
  <si>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</si>
  <si>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</si>
  <si>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</si>
  <si>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</si>
  <si>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</si>
  <si>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</si>
  <si>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</si>
  <si>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</si>
  <si>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</si>
  <si>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</si>
  <si>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</si>
  <si>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</si>
  <si>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</si>
  <si>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</si>
  <si>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</si>
  <si>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</si>
  <si>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</si>
  <si>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</si>
  <si>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</si>
  <si>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</si>
  <si>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</si>
  <si>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</si>
  <si>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</si>
  <si>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</si>
  <si>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</si>
  <si>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</si>
  <si>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</si>
  <si>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</si>
  <si>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</si>
  <si>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</si>
  <si>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</si>
  <si>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</si>
  <si>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</si>
  <si>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</si>
  <si>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</si>
  <si>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</si>
  <si>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</si>
  <si>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</si>
  <si>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</si>
  <si>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</si>
  <si>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</si>
  <si>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</si>
  <si>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</si>
  <si>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</si>
  <si>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</si>
  <si>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</si>
  <si>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</si>
  <si>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</si>
  <si>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</si>
  <si>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</si>
  <si>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</si>
  <si>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</si>
  <si>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</si>
  <si>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</si>
  <si>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</si>
  <si>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</si>
  <si>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</si>
  <si>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</si>
  <si>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</si>
  <si>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</si>
  <si>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</si>
  <si>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</si>
  <si>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</si>
  <si>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</si>
  <si>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</si>
  <si>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</si>
  <si>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</si>
  <si>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</si>
  <si>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</si>
  <si>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</si>
  <si>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</si>
  <si>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</si>
  <si>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</si>
  <si>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</si>
  <si>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</si>
  <si>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</si>
  <si>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</si>
  <si>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</si>
  <si>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</si>
  <si>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</si>
  <si>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</si>
  <si>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</si>
  <si>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</si>
  <si>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</si>
  <si>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</si>
  <si>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</si>
  <si>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</si>
  <si>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</si>
  <si>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</si>
  <si>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</si>
  <si>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</si>
  <si>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</si>
  <si>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</si>
  <si>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</si>
  <si>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</si>
  <si>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</si>
  <si>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</si>
  <si>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</si>
  <si>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</si>
  <si>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</si>
  <si>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</si>
  <si>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</si>
  <si>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</si>
  <si>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</si>
  <si>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</si>
  <si>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</si>
  <si>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</si>
  <si>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</si>
  <si>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</si>
  <si>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</si>
  <si>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</si>
  <si>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</si>
  <si>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</si>
  <si>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</si>
  <si>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</si>
  <si>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</si>
  <si>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</si>
  <si>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</si>
  <si>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</si>
  <si>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</si>
  <si>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</si>
  <si>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</si>
  <si>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</si>
  <si>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</si>
  <si>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</si>
  <si>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</si>
  <si>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</si>
  <si>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</si>
  <si>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</si>
  <si>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</si>
  <si>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</si>
  <si>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</si>
  <si>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</si>
  <si>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</si>
  <si>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</si>
  <si>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</si>
  <si>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</si>
  <si>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</si>
  <si>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</si>
  <si>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</si>
  <si>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</si>
  <si>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</si>
  <si>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</si>
  <si>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</si>
  <si>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</si>
  <si>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</si>
  <si>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</si>
  <si>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</si>
  <si>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</si>
  <si>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</si>
  <si>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</si>
  <si>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</si>
  <si>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</si>
  <si>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</si>
  <si>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</si>
  <si>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</si>
  <si>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</si>
  <si>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</si>
  <si>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</si>
  <si>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</si>
  <si>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</si>
  <si>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</si>
  <si>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</si>
  <si>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</si>
  <si>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</si>
  <si>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</si>
  <si>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</si>
  <si>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</si>
  <si>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</si>
  <si>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</si>
  <si>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</si>
  <si>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</si>
  <si>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</si>
  <si>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</si>
  <si>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</si>
  <si>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</si>
  <si>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</si>
  <si>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</si>
  <si>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</si>
  <si>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</si>
  <si>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</si>
  <si>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</si>
  <si>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</si>
  <si>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</si>
  <si>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</si>
  <si>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</si>
  <si>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</si>
  <si>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</si>
  <si>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</si>
  <si>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</si>
  <si>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</si>
  <si>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</si>
  <si>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</si>
  <si>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</si>
  <si>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</si>
  <si>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</si>
  <si>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</si>
  <si>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</si>
  <si>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</si>
  <si>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</si>
  <si>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</si>
  <si>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</si>
  <si>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</si>
  <si>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</si>
  <si>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</si>
  <si>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</si>
  <si>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</si>
  <si>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</si>
  <si>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</si>
  <si>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</si>
  <si>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</si>
  <si>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</si>
  <si>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</si>
  <si>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</si>
  <si>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</si>
  <si>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</si>
  <si>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</si>
  <si>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</si>
  <si>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</si>
  <si>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</si>
  <si>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</si>
  <si>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</si>
  <si>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</si>
  <si>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</si>
  <si>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</si>
  <si>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</si>
  <si>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</si>
  <si>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</si>
  <si>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</si>
  <si>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</si>
  <si>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</si>
  <si>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</si>
  <si>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</si>
  <si>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</si>
  <si>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</si>
  <si>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</si>
  <si>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</si>
  <si>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</si>
  <si>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</si>
  <si>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</si>
  <si>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</si>
  <si>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</si>
  <si>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</si>
  <si>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</si>
  <si>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</si>
  <si>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</si>
  <si>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</si>
  <si>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</si>
  <si>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</si>
  <si>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</si>
  <si>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</si>
  <si>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</si>
  <si>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</si>
  <si>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</si>
  <si>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</si>
  <si>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</si>
  <si>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</si>
  <si>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</si>
  <si>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</si>
  <si>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</si>
  <si>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</si>
  <si>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</si>
  <si>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</si>
  <si>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</si>
  <si>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</si>
  <si>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</si>
  <si>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</si>
  <si>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</si>
  <si>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</si>
  <si>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</si>
  <si>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</si>
  <si>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</si>
  <si>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</si>
  <si>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</si>
  <si>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</si>
  <si>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</si>
  <si>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</si>
  <si>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</si>
  <si>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</si>
  <si>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</si>
  <si>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</si>
  <si>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</si>
  <si>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</si>
  <si>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</si>
  <si>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</si>
  <si>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</si>
  <si>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</si>
  <si>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</si>
  <si>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</si>
  <si>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</si>
  <si>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</si>
  <si>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</si>
  <si>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</si>
  <si>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</si>
  <si>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</si>
  <si>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</si>
  <si>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</si>
  <si>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</si>
  <si>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</si>
  <si>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</si>
  <si>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</si>
  <si>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</si>
  <si>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</si>
  <si>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</si>
  <si>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</si>
  <si>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</si>
  <si>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</si>
  <si>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</si>
  <si>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</si>
  <si>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</si>
  <si>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</si>
  <si>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</si>
  <si>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</si>
  <si>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</si>
  <si>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</si>
  <si>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</si>
  <si>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</si>
  <si>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</si>
  <si>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</si>
  <si>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</si>
  <si>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</si>
  <si>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</si>
  <si>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</si>
  <si>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</si>
  <si>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</si>
  <si>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</si>
  <si>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</si>
  <si>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</si>
  <si>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</si>
  <si>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</si>
  <si>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</si>
  <si>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</si>
  <si>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</si>
  <si>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</si>
  <si>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</si>
  <si>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</si>
  <si>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</si>
  <si>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</si>
  <si>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</si>
  <si>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</si>
  <si>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</si>
  <si>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</si>
  <si>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</si>
  <si>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</si>
  <si>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</si>
  <si>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</si>
  <si>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</si>
  <si>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</si>
  <si>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</si>
  <si>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</si>
  <si>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</si>
  <si>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</si>
  <si>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</si>
  <si>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</si>
  <si>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</si>
  <si>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</si>
  <si>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</si>
  <si>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</si>
  <si>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</si>
  <si>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</si>
  <si>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</si>
  <si>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</si>
  <si>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</si>
  <si>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</si>
  <si>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</si>
  <si>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</si>
  <si>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</si>
  <si>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</si>
  <si>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</si>
  <si>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</si>
  <si>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</si>
  <si>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</si>
  <si>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</si>
  <si>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</si>
  <si>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</si>
  <si>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</si>
  <si>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</si>
  <si>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</si>
  <si>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</si>
  <si>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</si>
  <si>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</si>
  <si>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</si>
  <si>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</si>
  <si>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</si>
  <si>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</si>
  <si>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</si>
  <si>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</si>
  <si>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</si>
  <si>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</si>
  <si>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</si>
  <si>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</si>
  <si>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</si>
  <si>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</si>
  <si>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</si>
  <si>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</si>
  <si>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</si>
  <si>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</si>
  <si>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</si>
  <si>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</si>
  <si>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</si>
  <si>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</si>
  <si>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</si>
  <si>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</si>
  <si>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</si>
  <si>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</si>
  <si>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</si>
  <si>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</si>
  <si>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</si>
  <si>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</si>
  <si>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</si>
  <si>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</si>
  <si>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</si>
  <si>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</si>
  <si>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</si>
  <si>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</si>
  <si>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</si>
  <si>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</si>
  <si>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</si>
  <si>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</si>
  <si>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</si>
  <si>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</si>
  <si>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</si>
  <si>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</si>
  <si>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</si>
  <si>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</si>
  <si>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</si>
  <si>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</si>
  <si>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</si>
  <si>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</si>
  <si>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</si>
  <si>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</si>
  <si>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</si>
  <si>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</si>
  <si>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</si>
  <si>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</si>
  <si>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</si>
  <si>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</si>
  <si>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</si>
  <si>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</si>
  <si>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</si>
  <si>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</si>
  <si>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</si>
  <si>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</si>
  <si>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</si>
  <si>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</si>
  <si>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</si>
  <si>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</si>
  <si>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</si>
  <si>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</si>
  <si>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</si>
  <si>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</si>
  <si>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</si>
  <si>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</si>
  <si>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</si>
  <si>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</si>
  <si>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</si>
  <si>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</si>
  <si>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</si>
  <si>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</si>
  <si>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</si>
  <si>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</si>
  <si>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</si>
  <si>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</si>
  <si>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</si>
  <si>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</si>
  <si>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</si>
  <si>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</si>
  <si>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</si>
  <si>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</si>
  <si>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</si>
  <si>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</si>
  <si>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</si>
  <si>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</si>
  <si>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</si>
  <si>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</si>
  <si>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</si>
  <si>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</si>
  <si>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</si>
  <si>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</si>
  <si>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</si>
  <si>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</si>
  <si>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</si>
  <si>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</si>
  <si>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</si>
  <si>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</si>
  <si>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</si>
  <si>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</si>
  <si>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</si>
  <si>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</si>
  <si>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</si>
  <si>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</si>
  <si>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</si>
  <si>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</si>
  <si>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</si>
  <si>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</si>
  <si>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</si>
  <si>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</si>
  <si>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</si>
  <si>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</si>
  <si>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</si>
  <si>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</si>
  <si>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</si>
  <si>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</si>
  <si>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</si>
  <si>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</si>
  <si>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</si>
  <si>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</si>
  <si>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</si>
  <si>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</si>
  <si>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</si>
  <si>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</si>
  <si>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</si>
  <si>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</si>
  <si>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</si>
  <si>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</si>
  <si>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</si>
  <si>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</si>
  <si>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</si>
  <si>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</si>
  <si>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</si>
  <si>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</si>
  <si>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</si>
  <si>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</si>
  <si>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</si>
  <si>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</si>
  <si>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</si>
  <si>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</si>
  <si>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</si>
  <si>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</si>
  <si>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</si>
  <si>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</si>
  <si>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</si>
  <si>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</si>
  <si>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</si>
  <si>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</si>
  <si>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</si>
  <si>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</si>
  <si>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</si>
  <si>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</si>
  <si>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</si>
  <si>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</si>
  <si>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</si>
  <si>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</si>
  <si>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</si>
  <si>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</si>
  <si>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</si>
  <si>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</si>
  <si>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</si>
  <si>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</si>
  <si>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</si>
  <si>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</si>
  <si>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</si>
  <si>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</si>
  <si>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</si>
  <si>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</si>
  <si>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</si>
  <si>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</si>
  <si>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</si>
  <si>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</si>
  <si>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</si>
  <si>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</si>
  <si>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</si>
  <si>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</si>
  <si>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</si>
  <si>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</si>
  <si>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</si>
  <si>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</si>
  <si>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</si>
  <si>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</si>
  <si>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</si>
  <si>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</si>
  <si>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</si>
  <si>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</si>
  <si>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</si>
  <si>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</si>
  <si>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</si>
  <si>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</si>
  <si>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</si>
  <si>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</si>
  <si>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</si>
  <si>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</si>
  <si>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</si>
  <si>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</si>
  <si>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</si>
  <si>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</si>
  <si>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</si>
  <si>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</si>
  <si>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</si>
  <si>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</si>
  <si>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</si>
  <si>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</si>
  <si>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</si>
  <si>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</si>
  <si>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</si>
  <si>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</si>
  <si>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</si>
  <si>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</si>
  <si>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</si>
  <si>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</si>
  <si>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</si>
  <si>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</si>
  <si>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</si>
  <si>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</si>
  <si>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</si>
  <si>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</si>
  <si>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</si>
  <si>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</si>
  <si>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</si>
  <si>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</si>
  <si>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</si>
  <si>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</si>
  <si>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</si>
  <si>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</si>
  <si>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</si>
  <si>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</si>
  <si>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</si>
  <si>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</si>
  <si>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</si>
  <si>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</si>
  <si>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</si>
  <si>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</si>
  <si>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</si>
  <si>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</si>
  <si>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</si>
  <si>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</si>
  <si>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</si>
  <si>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</si>
  <si>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</si>
  <si>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</si>
  <si>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</si>
  <si>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</si>
  <si>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</si>
  <si>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</si>
  <si>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</si>
  <si>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</si>
  <si>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</si>
  <si>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</si>
  <si>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</si>
  <si>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</si>
  <si>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</si>
  <si>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</si>
  <si>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</si>
  <si>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</si>
  <si>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</si>
  <si>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</si>
  <si>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</si>
  <si>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</si>
  <si>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</si>
  <si>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</si>
  <si>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</si>
  <si>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</si>
  <si>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</si>
  <si>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</si>
  <si>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</si>
  <si>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</si>
  <si>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</si>
  <si>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</si>
  <si>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</si>
  <si>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</si>
  <si>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</si>
  <si>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</si>
  <si>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</si>
  <si>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</si>
  <si>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</si>
  <si>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</si>
  <si>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</si>
  <si>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</si>
  <si>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</si>
  <si>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</si>
  <si>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</si>
  <si>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</si>
  <si>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</si>
  <si>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</si>
  <si>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</si>
  <si>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</si>
  <si>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</si>
  <si>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</si>
  <si>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</si>
  <si>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</si>
  <si>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</si>
  <si>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</si>
  <si>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</si>
  <si>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</si>
  <si>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</si>
  <si>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</si>
  <si>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</si>
  <si>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</si>
  <si>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</si>
  <si>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</si>
  <si>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</si>
  <si>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</si>
  <si>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</si>
  <si>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</si>
  <si>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</si>
  <si>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</si>
  <si>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</si>
  <si>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</si>
  <si>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</si>
  <si>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</si>
  <si>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</si>
  <si>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</si>
  <si>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</si>
  <si>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</si>
  <si>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</si>
  <si>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</si>
  <si>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</si>
  <si>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</si>
  <si>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</si>
  <si>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</si>
  <si>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</si>
  <si>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</si>
  <si>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</si>
  <si>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</si>
  <si>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</si>
  <si>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</si>
  <si>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</si>
  <si>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</si>
  <si>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</si>
  <si>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</si>
  <si>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</si>
  <si>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</si>
  <si>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</si>
  <si>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</si>
  <si>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</si>
  <si>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</si>
  <si>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</si>
  <si>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</si>
  <si>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</si>
  <si>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</si>
  <si>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</si>
  <si>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</si>
  <si>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</si>
  <si>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</si>
  <si>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</si>
  <si>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</si>
  <si>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</si>
  <si>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</si>
  <si>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</si>
  <si>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</si>
  <si>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</si>
  <si>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</si>
  <si>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</si>
  <si>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</si>
  <si>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</si>
  <si>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</si>
  <si>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</si>
  <si>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</si>
  <si>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</si>
  <si>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</si>
  <si>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</si>
  <si>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</si>
  <si>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</si>
  <si>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</si>
  <si>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</si>
  <si>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</si>
  <si>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</si>
  <si>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</si>
  <si>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</si>
  <si>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</si>
  <si>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</si>
  <si>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</si>
  <si>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</si>
  <si>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</si>
  <si>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</si>
  <si>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</si>
  <si>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</si>
  <si>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</si>
  <si>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</si>
  <si>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</si>
  <si>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</si>
  <si>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</si>
  <si>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</si>
  <si>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</si>
  <si>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</si>
  <si>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</si>
  <si>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</si>
  <si>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</si>
  <si>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</si>
  <si>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</si>
  <si>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</si>
  <si>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</si>
  <si>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</si>
  <si>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</si>
  <si>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</si>
  <si>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</si>
  <si>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</si>
  <si>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</si>
  <si>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</si>
  <si>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</si>
  <si>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</si>
  <si>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</si>
  <si>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</si>
  <si>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</si>
  <si>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</si>
  <si>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</si>
  <si>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</si>
  <si>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</si>
  <si>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</si>
  <si>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</si>
  <si>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</si>
  <si>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</si>
  <si>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</si>
  <si>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</si>
  <si>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</si>
  <si>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</si>
  <si>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</si>
  <si>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</si>
  <si>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</si>
  <si>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</si>
  <si>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</si>
  <si>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</si>
  <si>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</si>
  <si>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</si>
  <si>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</si>
  <si>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</si>
  <si>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</si>
  <si>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</si>
  <si>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</si>
  <si>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</si>
  <si>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</si>
  <si>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</si>
  <si>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</si>
  <si>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</si>
  <si>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</si>
  <si>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</si>
  <si>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</si>
  <si>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</si>
  <si>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</si>
  <si>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</si>
  <si>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</si>
  <si>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</si>
  <si>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</si>
  <si>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</si>
  <si>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</si>
  <si>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</si>
  <si>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</si>
  <si>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</si>
  <si>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</si>
  <si>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</si>
  <si>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</si>
  <si>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</si>
  <si>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</si>
  <si>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</si>
  <si>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</si>
  <si>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</si>
  <si>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</si>
  <si>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</si>
  <si>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</si>
  <si>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</si>
  <si>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</si>
  <si>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</si>
  <si>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</si>
  <si>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</si>
  <si>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</si>
  <si>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</si>
  <si>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</si>
  <si>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</si>
  <si>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</si>
  <si>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</si>
  <si>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</si>
  <si>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</si>
  <si>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</si>
  <si>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</si>
  <si>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</si>
  <si>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</si>
  <si>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</si>
  <si>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</si>
  <si>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</si>
  <si>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</si>
  <si>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</si>
  <si>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</si>
  <si>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</si>
  <si>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</si>
  <si>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</si>
  <si>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</si>
  <si>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</si>
  <si>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</si>
  <si>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</si>
  <si>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</si>
  <si>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</si>
  <si>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</si>
  <si>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</si>
  <si>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</si>
  <si>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</si>
  <si>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</si>
  <si>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</si>
  <si>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</si>
  <si>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</si>
  <si>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</si>
  <si>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</si>
  <si>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</si>
  <si>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</si>
  <si>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</si>
  <si>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</si>
  <si>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</si>
  <si>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</si>
  <si>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</si>
  <si>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</si>
  <si>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</si>
  <si>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</si>
  <si>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</si>
  <si>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</si>
  <si>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</si>
  <si>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</si>
  <si>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</si>
  <si>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</si>
  <si>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</si>
  <si>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</si>
  <si>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</si>
  <si>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</si>
  <si>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</si>
  <si>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</si>
  <si>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</si>
  <si>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</si>
  <si>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</si>
  <si>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</si>
  <si>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</si>
  <si>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</si>
  <si>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</si>
  <si>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</si>
  <si>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</si>
  <si>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</si>
  <si>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</si>
  <si>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</si>
  <si>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</si>
  <si>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</si>
  <si>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</si>
  <si>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</si>
  <si>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</si>
  <si>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</si>
  <si>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</si>
  <si>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</si>
  <si>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</si>
  <si>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</si>
  <si>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</si>
  <si>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</si>
  <si>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</si>
  <si>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</si>
  <si>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</si>
  <si>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</si>
  <si>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</si>
  <si>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</si>
  <si>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</si>
  <si>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</si>
  <si>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</si>
  <si>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</si>
  <si>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</si>
  <si>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</si>
  <si>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</si>
  <si>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</si>
  <si>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</si>
  <si>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</si>
  <si>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</si>
  <si>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</si>
  <si>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</si>
  <si>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</si>
  <si>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</si>
  <si>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</si>
  <si>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</si>
  <si>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</si>
  <si>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</si>
  <si>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</si>
  <si>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</si>
  <si>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</si>
  <si>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</si>
  <si>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</si>
  <si>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</si>
  <si>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</si>
  <si>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</si>
  <si>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</si>
  <si>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</si>
  <si>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</si>
  <si>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</si>
  <si>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</si>
  <si>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</si>
  <si>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</si>
  <si>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</si>
  <si>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</si>
  <si>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</si>
  <si>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</si>
  <si>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</si>
  <si>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</si>
  <si>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</si>
  <si>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</si>
  <si>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</si>
  <si>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</si>
  <si>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</si>
  <si>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</si>
  <si>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</si>
  <si>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</si>
  <si>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</si>
  <si>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</si>
  <si>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</si>
  <si>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</si>
  <si>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</si>
  <si>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</si>
  <si>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</si>
  <si>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</si>
  <si>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</si>
  <si>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</si>
  <si>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</si>
  <si>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</si>
  <si>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</si>
  <si>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</si>
  <si>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</si>
  <si>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</si>
  <si>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</si>
  <si>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</si>
  <si>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</si>
  <si>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</si>
  <si>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</si>
  <si>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</si>
  <si>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</si>
  <si>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</si>
  <si>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</si>
  <si>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</si>
  <si>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</si>
  <si>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</si>
  <si>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</si>
  <si>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</si>
  <si>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</si>
  <si>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</si>
  <si>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</si>
  <si>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</si>
  <si>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</si>
  <si>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</si>
  <si>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</si>
  <si>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</si>
  <si>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</si>
  <si>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</si>
  <si>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</si>
  <si>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</si>
  <si>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</si>
  <si>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</si>
  <si>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</si>
  <si>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</si>
  <si>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</si>
  <si>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</si>
  <si>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</si>
  <si>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</si>
  <si>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</si>
  <si>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</si>
  <si>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</si>
  <si>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</si>
  <si>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</si>
  <si>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</si>
  <si>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</si>
  <si>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</si>
  <si>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</si>
  <si>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</si>
  <si>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</si>
  <si>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</si>
  <si>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</si>
  <si>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</si>
  <si>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</si>
  <si>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</si>
  <si>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</si>
  <si>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</si>
  <si>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</si>
  <si>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</si>
  <si>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</si>
  <si>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</si>
  <si>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</si>
  <si>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</si>
  <si>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</si>
  <si>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</si>
  <si>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</si>
  <si>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</si>
  <si>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</si>
  <si>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</si>
  <si>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</si>
  <si>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</si>
  <si>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</si>
  <si>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</si>
  <si>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</si>
  <si>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</si>
  <si>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</si>
  <si>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</si>
  <si>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</si>
  <si>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</si>
  <si>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</si>
  <si>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</si>
  <si>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</si>
  <si>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</si>
  <si>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</si>
  <si>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</si>
  <si>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</si>
  <si>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</si>
  <si>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</si>
  <si>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</si>
  <si>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</si>
  <si>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</si>
  <si>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</si>
  <si>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</si>
  <si>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</si>
  <si>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</si>
  <si>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</si>
  <si>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</si>
  <si>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</si>
  <si>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</si>
  <si>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</si>
  <si>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</si>
  <si>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</si>
  <si>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</si>
  <si>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</si>
  <si>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</si>
  <si>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</si>
  <si>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</si>
  <si>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</si>
  <si>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</si>
  <si>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</si>
  <si>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</si>
  <si>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</si>
  <si>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</si>
  <si>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</si>
  <si>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</si>
  <si>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</si>
  <si>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</si>
  <si>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</si>
  <si>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</si>
  <si>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</si>
  <si>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</si>
  <si>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</si>
  <si>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</si>
  <si>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</si>
  <si>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</si>
  <si>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</si>
  <si>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</si>
  <si>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</si>
  <si>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</si>
  <si>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</si>
  <si>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</si>
  <si>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</si>
  <si>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</si>
  <si>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</si>
  <si>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</si>
  <si>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</si>
  <si>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</si>
  <si>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</si>
  <si>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</si>
  <si>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</si>
  <si>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</si>
  <si>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</si>
  <si>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</si>
  <si>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</si>
  <si>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</si>
  <si>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</si>
  <si>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</si>
  <si>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</si>
  <si>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</si>
  <si>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</si>
  <si>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</si>
  <si>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</si>
  <si>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</si>
  <si>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</si>
  <si>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</si>
  <si>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</si>
  <si>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</si>
  <si>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</si>
  <si>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</si>
  <si>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</si>
  <si>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</si>
  <si>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</si>
  <si>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</si>
  <si>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</si>
  <si>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</si>
  <si>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</si>
  <si>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</si>
  <si>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</si>
  <si>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</si>
  <si>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</si>
  <si>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</si>
  <si>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</si>
  <si>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</si>
  <si>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</si>
  <si>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</si>
  <si>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</si>
  <si>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</si>
  <si>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</si>
  <si>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</si>
  <si>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</si>
  <si>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</si>
  <si>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</si>
  <si>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</si>
  <si>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</si>
  <si>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</si>
  <si>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</si>
  <si>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</si>
  <si>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</si>
  <si>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</si>
  <si>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</si>
  <si>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</si>
  <si>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</si>
  <si>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</si>
  <si>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</si>
  <si>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</si>
  <si>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</si>
  <si>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</si>
  <si>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</si>
  <si>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</si>
  <si>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</si>
  <si>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</si>
  <si>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</si>
  <si>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</si>
  <si>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</si>
  <si>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</si>
  <si>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</si>
  <si>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</si>
  <si>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</si>
  <si>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</si>
  <si>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</si>
  <si>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</si>
  <si>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</si>
  <si>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</si>
  <si>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</si>
  <si>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</si>
  <si>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</si>
  <si>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</si>
  <si>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</si>
  <si>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</si>
  <si>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</si>
  <si>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</si>
  <si>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</si>
  <si>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</si>
  <si>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</si>
  <si>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</si>
  <si>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</si>
  <si>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</si>
  <si>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</si>
  <si>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</si>
  <si>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</si>
  <si>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</si>
  <si>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</si>
  <si>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</si>
  <si>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</si>
  <si>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</si>
  <si>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</si>
  <si>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</si>
  <si>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</si>
  <si>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</si>
  <si>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</si>
  <si>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</si>
  <si>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</si>
  <si>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</si>
  <si>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</si>
  <si>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</si>
  <si>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</si>
  <si>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</si>
  <si>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</si>
  <si>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</si>
  <si>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</si>
  <si>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</si>
  <si>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</si>
  <si>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</si>
  <si>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</si>
  <si>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</si>
  <si>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</si>
  <si>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</si>
  <si>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</si>
  <si>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</si>
  <si>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</si>
  <si>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</si>
  <si>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</si>
  <si>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</si>
  <si>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</si>
  <si>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</si>
  <si>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</si>
  <si>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</si>
  <si>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</si>
  <si>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</si>
  <si>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</si>
  <si>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</si>
  <si>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</si>
  <si>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</si>
  <si>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</si>
  <si>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</si>
  <si>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</si>
  <si>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</si>
  <si>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</si>
  <si>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</si>
  <si>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</si>
  <si>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</si>
  <si>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</si>
  <si>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</si>
  <si>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</si>
  <si>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</si>
  <si>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</si>
  <si>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</si>
  <si>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</si>
  <si>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</si>
  <si>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</si>
  <si>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</si>
  <si>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</si>
  <si>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</si>
  <si>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</si>
  <si>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</si>
  <si>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</si>
  <si>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</si>
  <si>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</si>
  <si>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</si>
  <si>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</si>
  <si>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</si>
  <si>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</si>
  <si>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</si>
  <si>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</si>
  <si>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</si>
  <si>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</si>
  <si>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</si>
  <si>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</si>
  <si>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</si>
  <si>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</si>
  <si>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</si>
  <si>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</si>
  <si>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</si>
  <si>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</si>
  <si>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</si>
  <si>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</si>
  <si>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</si>
  <si>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</si>
  <si>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</si>
  <si>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</si>
  <si>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</si>
  <si>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</si>
  <si>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</si>
  <si>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</si>
  <si>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</si>
  <si>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</si>
  <si>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</si>
  <si>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</si>
  <si>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</si>
  <si>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</si>
  <si>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</si>
  <si>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</si>
  <si>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</si>
  <si>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</si>
  <si>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</si>
  <si>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</si>
  <si>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</si>
  <si>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</si>
  <si>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</si>
  <si>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</si>
  <si>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</si>
  <si>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</si>
  <si>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</si>
  <si>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</si>
  <si>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</si>
  <si>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</si>
  <si>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</si>
  <si>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</si>
  <si>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</si>
  <si>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</si>
  <si>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</si>
  <si>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</si>
  <si>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</si>
  <si>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</si>
  <si>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</si>
  <si>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</si>
  <si>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</si>
  <si>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</si>
  <si>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</si>
  <si>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</si>
  <si>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</si>
  <si>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</si>
  <si>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</si>
  <si>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</si>
  <si>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</si>
  <si>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</si>
  <si>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</si>
  <si>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</si>
  <si>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</si>
  <si>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</si>
  <si>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</si>
  <si>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</si>
  <si>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</si>
  <si>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</si>
  <si>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</si>
  <si>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</si>
  <si>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</si>
  <si>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</si>
  <si>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</si>
  <si>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</si>
  <si>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</si>
  <si>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</si>
  <si>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</si>
  <si>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</si>
  <si>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</si>
  <si>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</si>
  <si>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</si>
  <si>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</si>
  <si>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</si>
  <si>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</si>
  <si>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</si>
  <si>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</si>
  <si>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</si>
  <si>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</si>
  <si>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</si>
  <si>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</si>
  <si>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</si>
  <si>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</si>
  <si>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</si>
  <si>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</si>
  <si>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</si>
  <si>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</si>
  <si>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</si>
  <si>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</si>
  <si>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</si>
  <si>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</si>
  <si>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</si>
  <si>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</si>
  <si>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</si>
  <si>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</si>
  <si>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</si>
  <si>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</si>
  <si>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</si>
  <si>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</si>
  <si>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</si>
  <si>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</si>
  <si>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</si>
  <si>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</si>
  <si>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</si>
  <si>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</si>
  <si>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</si>
  <si>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</si>
  <si>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</si>
  <si>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</si>
  <si>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</si>
  <si>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</si>
  <si>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</si>
  <si>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</si>
  <si>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</si>
  <si>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</si>
  <si>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</si>
  <si>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</si>
  <si>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</si>
  <si>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</si>
  <si>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</si>
  <si>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</si>
  <si>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</si>
  <si>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</si>
  <si>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</si>
  <si>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</si>
  <si>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</si>
  <si>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</si>
  <si>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</si>
  <si>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</si>
  <si>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</si>
  <si>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</si>
  <si>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</si>
  <si>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</si>
  <si>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</si>
  <si>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</si>
  <si>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</si>
  <si>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</si>
  <si>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</si>
  <si>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</si>
  <si>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</si>
  <si>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</si>
  <si>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</si>
  <si>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</si>
  <si>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</si>
  <si>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</si>
  <si>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</si>
  <si>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</si>
  <si>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</si>
  <si>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</si>
  <si>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</si>
  <si>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</si>
  <si>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</si>
  <si>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</si>
  <si>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</si>
  <si>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</si>
  <si>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</si>
  <si>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</si>
  <si>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</si>
  <si>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</si>
  <si>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</si>
  <si>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</si>
  <si>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</si>
  <si>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</si>
  <si>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</si>
  <si>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</si>
  <si>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</si>
  <si>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</si>
  <si>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</si>
  <si>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</si>
  <si>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</si>
  <si>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</si>
  <si>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</si>
  <si>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</si>
  <si>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</si>
  <si>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</si>
  <si>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</si>
  <si>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</si>
  <si>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</si>
  <si>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</si>
  <si>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</si>
  <si>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</si>
  <si>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</si>
  <si>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</si>
  <si>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</si>
  <si>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</si>
  <si>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</si>
  <si>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</si>
  <si>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</si>
  <si>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</si>
  <si>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</si>
  <si>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</si>
  <si>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</si>
  <si>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</si>
  <si>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</si>
  <si>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</si>
  <si>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</si>
  <si>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</si>
  <si>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</si>
  <si>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</si>
  <si>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</si>
  <si>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</si>
  <si>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</si>
  <si>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</si>
  <si>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</si>
  <si>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</si>
  <si>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</si>
  <si>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</si>
  <si>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</si>
  <si>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</si>
  <si>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</si>
  <si>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</si>
  <si>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</si>
  <si>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</si>
  <si>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</si>
  <si>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</si>
  <si>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</si>
  <si>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</si>
  <si>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</si>
  <si>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</si>
  <si>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</si>
  <si>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</si>
  <si>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</si>
  <si>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</si>
  <si>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</si>
  <si>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</si>
  <si>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</si>
  <si>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</si>
  <si>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</si>
  <si>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</si>
  <si>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</si>
  <si>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</si>
  <si>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</si>
  <si>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</si>
  <si>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</si>
  <si>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</si>
  <si>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</si>
  <si>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</si>
  <si>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</si>
  <si>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</si>
  <si>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</si>
  <si>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</si>
  <si>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</si>
  <si>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</si>
  <si>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</si>
  <si>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</si>
  <si>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</si>
  <si>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</si>
  <si>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</si>
  <si>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</si>
  <si>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</si>
  <si>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</si>
  <si>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</si>
  <si>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</si>
  <si>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</si>
  <si>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</si>
  <si>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</si>
  <si>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</si>
  <si>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</si>
  <si>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</si>
  <si>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</si>
  <si>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</si>
  <si>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</si>
  <si>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</si>
  <si>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</si>
  <si>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</si>
  <si>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</si>
  <si>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</si>
  <si>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</si>
  <si>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</si>
  <si>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</si>
  <si>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</si>
  <si>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</si>
  <si>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</si>
  <si>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</si>
  <si>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</si>
  <si>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</si>
  <si>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</si>
  <si>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</si>
  <si>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</si>
  <si>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</si>
  <si>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</si>
  <si>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</si>
  <si>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</si>
  <si>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</si>
  <si>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</si>
  <si>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</si>
  <si>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</si>
  <si>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</si>
  <si>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</si>
  <si>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</si>
  <si>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</si>
  <si>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</si>
  <si>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</si>
  <si>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</si>
  <si>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</si>
  <si>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</si>
  <si>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</si>
  <si>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</si>
  <si>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</si>
  <si>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</si>
  <si>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</si>
  <si>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</si>
  <si>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</si>
  <si>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</si>
  <si>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</si>
  <si>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</si>
  <si>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</si>
  <si>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</si>
  <si>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</si>
  <si>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</si>
  <si>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</si>
  <si>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</si>
  <si>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</si>
  <si>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</si>
  <si>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</si>
  <si>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</si>
  <si>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</si>
  <si>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</si>
  <si>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</si>
  <si>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</si>
  <si>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</si>
  <si>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</si>
  <si>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</si>
  <si>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</si>
  <si>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</si>
  <si>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</si>
  <si>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</si>
  <si>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</si>
  <si>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</si>
  <si>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</si>
  <si>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</si>
  <si>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</si>
  <si>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</si>
  <si>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</si>
  <si>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</si>
  <si>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</si>
  <si>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</si>
  <si>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</si>
  <si>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</si>
  <si>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</si>
  <si>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</si>
  <si>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</si>
  <si>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</si>
  <si>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</si>
  <si>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</si>
  <si>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</si>
  <si>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</si>
  <si>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</si>
  <si>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</si>
  <si>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</si>
  <si>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</si>
  <si>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</si>
  <si>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</si>
  <si>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</si>
  <si>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</si>
  <si>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</si>
  <si>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</si>
  <si>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</si>
  <si>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</si>
  <si>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</si>
  <si>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</si>
  <si>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</si>
  <si>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</si>
  <si>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</si>
  <si>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</si>
  <si>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</si>
  <si>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</si>
  <si>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</si>
  <si>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</si>
  <si>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</si>
  <si>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</si>
  <si>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</si>
  <si>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</si>
  <si>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</si>
  <si>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</si>
  <si>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</si>
  <si>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</si>
  <si>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</si>
  <si>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</si>
  <si>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</si>
  <si>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</si>
  <si>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</si>
  <si>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</si>
  <si>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</si>
  <si>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</si>
  <si>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</si>
  <si>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</si>
  <si>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</si>
  <si>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</si>
  <si>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</si>
  <si>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</si>
  <si>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</si>
  <si>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</si>
  <si>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</si>
  <si>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</si>
  <si>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</si>
  <si>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</si>
  <si>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</si>
  <si>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</si>
  <si>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</si>
  <si>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</si>
  <si>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</si>
  <si>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</si>
  <si>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</si>
  <si>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</si>
  <si>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</si>
  <si>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</si>
  <si>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</si>
  <si>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</si>
  <si>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</si>
  <si>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</si>
  <si>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</si>
  <si>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</si>
  <si>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</si>
  <si>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</si>
  <si>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</si>
  <si>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</si>
  <si>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</si>
  <si>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</si>
  <si>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</si>
  <si>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</si>
  <si>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</si>
  <si>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</si>
  <si>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</si>
  <si>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</si>
  <si>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</si>
  <si>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</si>
  <si>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</si>
  <si>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</si>
  <si>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</si>
  <si>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</si>
  <si>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</si>
  <si>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</si>
  <si>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</si>
  <si>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</si>
  <si>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</si>
  <si>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</si>
  <si>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</si>
  <si>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</si>
  <si>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</si>
  <si>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</si>
  <si>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</si>
  <si>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</si>
  <si>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</si>
  <si>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</si>
  <si>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</si>
  <si>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</si>
  <si>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</si>
  <si>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</si>
  <si>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</si>
  <si>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</si>
  <si>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</si>
  <si>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</si>
  <si>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</si>
  <si>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</si>
  <si>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</si>
  <si>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</si>
  <si>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</si>
  <si>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</si>
  <si>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</si>
  <si>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</si>
  <si>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</si>
  <si>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</si>
  <si>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</si>
  <si>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</si>
  <si>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</si>
  <si>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</si>
  <si>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</si>
  <si>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</si>
  <si>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</si>
  <si>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</si>
  <si>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</si>
  <si>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</si>
  <si>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</si>
  <si>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</si>
  <si>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</si>
  <si>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</si>
  <si>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</si>
  <si>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</si>
  <si>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</si>
  <si>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</si>
  <si>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</si>
  <si>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</si>
  <si>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</si>
  <si>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</si>
  <si>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</si>
  <si>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</si>
  <si>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</si>
  <si>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</si>
  <si>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</si>
  <si>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</si>
  <si>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</si>
  <si>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</si>
  <si>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</si>
  <si>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</si>
  <si>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</si>
  <si>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</si>
  <si>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</si>
  <si>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</si>
  <si>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</si>
  <si>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</si>
  <si>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</si>
  <si>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</si>
  <si>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</si>
  <si>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</si>
  <si>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</si>
  <si>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</si>
  <si>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</si>
  <si>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</si>
  <si>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</si>
  <si>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</si>
  <si>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</si>
  <si>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</si>
  <si>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</si>
  <si>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</si>
  <si>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</si>
  <si>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</si>
  <si>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</si>
  <si>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</si>
  <si>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</si>
  <si>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</si>
  <si>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</si>
  <si>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</si>
  <si>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</si>
  <si>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</si>
  <si>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</si>
  <si>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</si>
  <si>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</si>
  <si>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</si>
  <si>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</si>
  <si>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</si>
  <si>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</si>
  <si>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</si>
  <si>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</si>
  <si>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</si>
  <si>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</si>
  <si>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</si>
  <si>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</si>
  <si>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</si>
  <si>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</si>
  <si>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</si>
  <si>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</si>
  <si>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</si>
  <si>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</si>
  <si>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</si>
  <si>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</si>
  <si>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</si>
  <si>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</si>
  <si>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</si>
  <si>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</si>
  <si>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</si>
  <si>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</si>
  <si>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</si>
  <si>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</si>
  <si>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</si>
  <si>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</si>
  <si>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</si>
  <si>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</si>
  <si>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</si>
  <si>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</si>
  <si>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</si>
  <si>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</si>
  <si>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</si>
  <si>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</si>
  <si>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</si>
  <si>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</si>
  <si>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</si>
  <si>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</si>
  <si>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</si>
  <si>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</si>
  <si>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</si>
  <si>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</si>
  <si>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</si>
  <si>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</si>
  <si>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</si>
  <si>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</si>
  <si>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</si>
  <si>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</si>
  <si>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</si>
  <si>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</si>
  <si>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</si>
  <si>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</si>
  <si>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</si>
  <si>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</si>
  <si>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</si>
  <si>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</si>
  <si>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</si>
  <si>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</si>
  <si>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</si>
  <si>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</si>
  <si>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</si>
  <si>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</si>
  <si>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</si>
  <si>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</si>
  <si>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</si>
  <si>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</si>
  <si>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</si>
  <si>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</si>
  <si>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</si>
  <si>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</si>
  <si>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</si>
  <si>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</si>
  <si>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</si>
  <si>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</si>
  <si>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</si>
  <si>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</si>
  <si>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</si>
  <si>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</si>
  <si>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</si>
  <si>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</si>
  <si>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</si>
  <si>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</si>
  <si>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</si>
  <si>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</si>
  <si>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</si>
  <si>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</si>
  <si>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</si>
  <si>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</si>
  <si>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</si>
  <si>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</si>
  <si>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</si>
  <si>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</si>
  <si>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</si>
  <si>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</si>
  <si>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</si>
  <si>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</si>
  <si>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</si>
  <si>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</si>
  <si>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</si>
  <si>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</si>
  <si>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</si>
  <si>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</si>
  <si>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</si>
  <si>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</si>
  <si>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</si>
  <si>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</si>
  <si>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</si>
  <si>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</si>
  <si>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</si>
  <si>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</si>
  <si>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</si>
  <si>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</si>
  <si>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</si>
  <si>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</si>
  <si>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</si>
  <si>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</si>
  <si>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</si>
  <si>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</si>
  <si>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</si>
  <si>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</si>
  <si>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</si>
  <si>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</si>
  <si>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</si>
  <si>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</si>
  <si>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</si>
  <si>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</si>
  <si>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</si>
  <si>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</si>
  <si>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</si>
  <si>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</si>
  <si>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</si>
  <si>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</si>
  <si>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</si>
  <si>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</si>
  <si>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</si>
  <si>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</si>
  <si>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</si>
  <si>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</si>
  <si>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</si>
  <si>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</si>
  <si>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</si>
  <si>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</si>
  <si>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</si>
  <si>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</si>
  <si>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</si>
  <si>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</si>
  <si>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</si>
  <si>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</si>
  <si>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</si>
  <si>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</si>
  <si>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</si>
  <si>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</si>
  <si>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</si>
  <si>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</si>
  <si>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</si>
  <si>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</si>
  <si>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</si>
  <si>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</si>
  <si>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</si>
  <si>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</si>
  <si>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</si>
  <si>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</si>
  <si>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</si>
  <si>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</si>
  <si>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</si>
  <si>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</si>
  <si>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</si>
  <si>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</si>
  <si>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</si>
  <si>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</si>
  <si>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</si>
  <si>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</si>
  <si>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</si>
  <si>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</si>
  <si>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</si>
  <si>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</si>
  <si>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</si>
  <si>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</si>
  <si>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</si>
  <si>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</si>
  <si>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</si>
  <si>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</si>
  <si>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</si>
  <si>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</si>
  <si>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</si>
  <si>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</si>
  <si>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</si>
  <si>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</si>
  <si>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</si>
  <si>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</si>
  <si>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</si>
  <si>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</si>
  <si>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</si>
  <si>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</si>
  <si>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</si>
  <si>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</si>
  <si>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</si>
  <si>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</si>
  <si>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</si>
  <si>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</si>
  <si>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</si>
  <si>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</si>
  <si>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</si>
  <si>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</si>
  <si>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</si>
  <si>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</si>
  <si>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</si>
  <si>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</si>
  <si>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</si>
  <si>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</si>
  <si>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</si>
  <si>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</si>
  <si>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</si>
  <si>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</si>
  <si>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</si>
  <si>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</si>
  <si>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</si>
  <si>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</si>
  <si>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</si>
  <si>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</si>
  <si>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</si>
  <si>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</si>
  <si>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</si>
  <si>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</si>
  <si>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</si>
  <si>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</si>
  <si>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</si>
  <si>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</si>
  <si>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</si>
  <si>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</si>
  <si>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</si>
  <si>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</si>
  <si>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</si>
  <si>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</si>
  <si>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</si>
  <si>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</si>
  <si>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</si>
  <si>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</si>
  <si>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</si>
  <si>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</si>
  <si>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</si>
  <si>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</si>
  <si>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</si>
  <si>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</si>
  <si>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</si>
  <si>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</si>
  <si>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</si>
  <si>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</si>
  <si>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</si>
  <si>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</si>
  <si>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</si>
  <si>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</si>
  <si>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</si>
  <si>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</si>
  <si>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</si>
  <si>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</si>
  <si>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</si>
  <si>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</si>
  <si>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</si>
  <si>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</si>
  <si>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</si>
  <si>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</si>
  <si>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</si>
  <si>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</si>
  <si>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</si>
  <si>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</si>
  <si>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</si>
  <si>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</si>
  <si>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</si>
  <si>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</si>
  <si>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</si>
  <si>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</si>
  <si>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</si>
  <si>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</si>
  <si>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</si>
  <si>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</si>
  <si>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</si>
  <si>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</si>
  <si>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</si>
  <si>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</si>
  <si>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</si>
  <si>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</si>
  <si>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</si>
  <si>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</si>
  <si>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</si>
  <si>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</si>
  <si>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</si>
  <si>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</si>
  <si>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</si>
  <si>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</si>
  <si>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</si>
  <si>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</si>
  <si>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</si>
  <si>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</si>
  <si>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</si>
  <si>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</si>
  <si>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</si>
  <si>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</si>
  <si>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</si>
  <si>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</si>
  <si>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</si>
  <si>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</si>
  <si>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</si>
  <si>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</si>
  <si>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</si>
  <si>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</si>
  <si>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</si>
  <si>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</si>
  <si>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</si>
  <si>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</si>
  <si>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</si>
  <si>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</si>
  <si>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</si>
  <si>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</si>
  <si>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</si>
  <si>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</si>
  <si>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</si>
  <si>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</si>
  <si>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</si>
  <si>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</si>
  <si>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</si>
  <si>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</si>
  <si>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</si>
  <si>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</si>
  <si>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</si>
  <si>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</si>
  <si>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</si>
  <si>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</si>
  <si>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</si>
  <si>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</si>
  <si>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</si>
  <si>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</si>
  <si>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</si>
  <si>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</si>
  <si>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</si>
  <si>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</si>
  <si>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</si>
  <si>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</si>
  <si>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</si>
  <si>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</si>
  <si>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</si>
  <si>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</si>
  <si>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</si>
  <si>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</si>
  <si>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</si>
  <si>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</si>
  <si>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</si>
  <si>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</si>
  <si>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</si>
  <si>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</si>
  <si>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</si>
  <si>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</si>
  <si>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</si>
  <si>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</si>
  <si>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</si>
  <si>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</si>
  <si>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</si>
  <si>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</si>
  <si>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</si>
  <si>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</si>
  <si>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</si>
  <si>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</si>
  <si>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</si>
  <si>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</si>
  <si>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</si>
  <si>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</si>
  <si>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</si>
  <si>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</si>
  <si>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</si>
  <si>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</si>
  <si>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</si>
  <si>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</si>
  <si>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</si>
  <si>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</si>
  <si>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</si>
  <si>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</si>
  <si>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</si>
  <si>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</si>
  <si>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</si>
  <si>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</si>
  <si>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</si>
  <si>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</si>
  <si>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</si>
  <si>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</si>
  <si>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</si>
  <si>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</si>
  <si>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</si>
  <si>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</si>
  <si>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</si>
  <si>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</si>
  <si>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</si>
  <si>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</si>
  <si>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</si>
  <si>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</si>
  <si>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</si>
  <si>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</si>
  <si>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</si>
  <si>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</si>
  <si>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</si>
  <si>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</si>
  <si>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</si>
  <si>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</si>
  <si>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</si>
  <si>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</si>
  <si>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</si>
  <si>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</si>
  <si>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</si>
  <si>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</si>
  <si>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</si>
  <si>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</si>
  <si>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</si>
  <si>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</si>
  <si>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</si>
  <si>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</si>
  <si>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</si>
  <si>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</si>
  <si>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</si>
  <si>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</si>
  <si>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</si>
  <si>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</si>
  <si>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</si>
  <si>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</si>
  <si>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</si>
  <si>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</si>
  <si>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</si>
  <si>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</si>
  <si>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</si>
  <si>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</si>
  <si>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</si>
  <si>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</si>
  <si>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</si>
  <si>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</si>
  <si>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</si>
  <si>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</si>
  <si>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</si>
  <si>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</si>
  <si>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</si>
  <si>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</si>
  <si>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</si>
  <si>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</si>
  <si>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</si>
  <si>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</si>
  <si>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</si>
  <si>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</si>
  <si>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</si>
  <si>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</si>
  <si>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</si>
  <si>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</si>
  <si>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</si>
  <si>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</si>
  <si>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</si>
  <si>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</si>
  <si>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</si>
  <si>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</si>
  <si>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</si>
  <si>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</si>
  <si>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</si>
  <si>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</si>
  <si>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</si>
  <si>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</si>
  <si>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</si>
  <si>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</si>
  <si>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</si>
  <si>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</si>
  <si>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</si>
  <si>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</si>
  <si>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</si>
  <si>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</si>
  <si>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</si>
  <si>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</si>
  <si>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</si>
  <si>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</si>
  <si>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</si>
  <si>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</si>
  <si>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</si>
  <si>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</si>
  <si>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</si>
  <si>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</si>
  <si>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</si>
  <si>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</si>
  <si>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</si>
  <si>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</si>
  <si>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</si>
  <si>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</si>
  <si>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</si>
  <si>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</si>
  <si>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</si>
  <si>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</si>
  <si>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</si>
  <si>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</si>
  <si>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</si>
  <si>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</si>
  <si>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</si>
  <si>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</si>
  <si>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</si>
  <si>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</si>
  <si>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</si>
  <si>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</si>
  <si>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</si>
  <si>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</si>
  <si>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</si>
  <si>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</si>
  <si>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</si>
  <si>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</si>
  <si>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</si>
  <si>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</si>
  <si>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</si>
  <si>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</si>
  <si>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</si>
  <si>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</si>
  <si>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</si>
  <si>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</si>
  <si>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</si>
  <si>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</si>
  <si>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</si>
  <si>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</si>
  <si>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</si>
  <si>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</si>
  <si>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</si>
  <si>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</si>
  <si>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</si>
  <si>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</si>
  <si>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</si>
  <si>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</si>
  <si>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</si>
  <si>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</si>
  <si>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</si>
  <si>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</si>
  <si>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</si>
  <si>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</si>
  <si>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</si>
  <si>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</si>
  <si>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</si>
  <si>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</si>
  <si>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</si>
  <si>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</si>
  <si>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</si>
  <si>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</si>
  <si>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</si>
  <si>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</si>
  <si>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</si>
  <si>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</si>
  <si>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</si>
  <si>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</si>
  <si>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</si>
  <si>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</si>
  <si>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</si>
  <si>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</si>
  <si>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</si>
  <si>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</si>
  <si>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</si>
  <si>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</si>
  <si>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</si>
  <si>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</si>
  <si>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</si>
  <si>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</si>
  <si>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</si>
  <si>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</si>
  <si>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</si>
  <si>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</si>
  <si>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</si>
  <si>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</si>
  <si>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</si>
  <si>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</si>
  <si>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</si>
  <si>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</si>
  <si>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</si>
  <si>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</si>
  <si>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</si>
  <si>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</si>
  <si>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</si>
  <si>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</si>
  <si>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</si>
  <si>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</si>
  <si>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</si>
  <si>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</si>
  <si>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</si>
  <si>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</si>
  <si>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</si>
  <si>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</si>
  <si>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</si>
  <si>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</si>
  <si>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</si>
  <si>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</si>
  <si>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</si>
  <si>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</si>
  <si>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</si>
  <si>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</si>
  <si>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</si>
  <si>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</si>
  <si>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</si>
  <si>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</si>
  <si>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</si>
  <si>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</si>
  <si>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</si>
  <si>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</si>
  <si>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</si>
  <si>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</si>
  <si>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</si>
  <si>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</si>
  <si>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</si>
  <si>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</si>
  <si>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</si>
  <si>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</si>
  <si>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</si>
  <si>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</si>
  <si>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</si>
  <si>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</si>
  <si>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</si>
  <si>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</si>
  <si>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</si>
  <si>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</si>
  <si>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</si>
  <si>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</si>
  <si>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</si>
  <si>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</si>
  <si>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</si>
  <si>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</si>
  <si>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</si>
  <si>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</si>
  <si>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</si>
  <si>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</si>
  <si>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</si>
  <si>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</si>
  <si>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</si>
  <si>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</si>
  <si>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</si>
  <si>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</si>
  <si>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</si>
  <si>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</si>
  <si>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</si>
  <si>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</si>
  <si>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</si>
  <si>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</si>
  <si>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</si>
  <si>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</si>
  <si>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</si>
  <si>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</si>
  <si>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</si>
  <si>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</si>
  <si>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</si>
  <si>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</si>
  <si>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</si>
  <si>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</si>
  <si>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</si>
  <si>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</si>
  <si>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</si>
  <si>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</si>
  <si>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</si>
  <si>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</si>
  <si>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</si>
  <si>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</si>
  <si>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</si>
  <si>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</si>
  <si>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</si>
  <si>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</si>
  <si>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</si>
  <si>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</si>
  <si>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</si>
  <si>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</si>
  <si>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</si>
  <si>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</si>
  <si>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</si>
  <si>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</si>
  <si>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</si>
  <si>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</si>
  <si>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</si>
  <si>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</si>
  <si>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</si>
  <si>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</si>
  <si>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</si>
  <si>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</si>
  <si>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</si>
  <si>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</si>
  <si>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</si>
  <si>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</si>
  <si>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</si>
  <si>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</si>
  <si>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</si>
  <si>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</si>
  <si>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</si>
  <si>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</si>
  <si>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</si>
  <si>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</si>
  <si>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</si>
  <si>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</si>
  <si>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</si>
  <si>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</si>
  <si>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</si>
  <si>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</si>
  <si>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</si>
  <si>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</si>
  <si>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</si>
  <si>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</si>
  <si>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</si>
  <si>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</si>
  <si>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</si>
  <si>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</si>
  <si>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</si>
  <si>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</si>
  <si>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</si>
  <si>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</si>
  <si>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</si>
  <si>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</si>
  <si>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</si>
  <si>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</si>
  <si>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</si>
  <si>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</si>
  <si>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</si>
  <si>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</si>
  <si>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</si>
  <si>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</si>
  <si>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</si>
  <si>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</si>
  <si>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</si>
  <si>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</si>
  <si>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</si>
  <si>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</si>
  <si>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</si>
  <si>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</si>
  <si>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</si>
  <si>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</si>
  <si>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</si>
  <si>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</si>
  <si>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</si>
  <si>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</si>
  <si>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</si>
  <si>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</si>
  <si>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</si>
  <si>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</si>
  <si>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</si>
  <si>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</si>
  <si>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</si>
  <si>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</si>
  <si>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</si>
  <si>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</si>
  <si>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</si>
  <si>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</si>
  <si>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</si>
  <si>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</si>
  <si>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</si>
  <si>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</si>
  <si>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</si>
  <si>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</si>
  <si>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</si>
  <si>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</si>
  <si>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</si>
  <si>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</si>
  <si>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</si>
  <si>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</si>
  <si>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</si>
  <si>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</si>
  <si>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</si>
  <si>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</si>
  <si>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</si>
  <si>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</si>
  <si>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</si>
  <si>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</si>
  <si>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</si>
  <si>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</si>
  <si>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</si>
  <si>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</si>
  <si>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</si>
  <si>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</si>
  <si>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</si>
  <si>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</si>
  <si>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</si>
  <si>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</si>
  <si>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</si>
  <si>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</si>
  <si>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</si>
  <si>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</si>
  <si>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</si>
  <si>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</si>
  <si>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</si>
  <si>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</si>
  <si>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</si>
  <si>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</si>
  <si>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</si>
  <si>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</si>
  <si>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</si>
  <si>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</si>
  <si>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</si>
  <si>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</si>
  <si>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</si>
  <si>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</si>
  <si>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</si>
  <si>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</si>
  <si>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</si>
  <si>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</si>
  <si>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</si>
  <si>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</si>
  <si>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</si>
  <si>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</si>
  <si>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</si>
  <si>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</si>
  <si>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</si>
  <si>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</si>
  <si>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</si>
  <si>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</si>
  <si>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</si>
  <si>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</si>
  <si>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</si>
  <si>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</si>
  <si>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</si>
  <si>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</si>
  <si>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</si>
  <si>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</si>
  <si>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</si>
  <si>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</si>
  <si>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</si>
  <si>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</si>
  <si>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</si>
  <si>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</si>
  <si>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</si>
  <si>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</si>
  <si>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</si>
  <si>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</si>
  <si>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</si>
  <si>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</si>
  <si>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</si>
  <si>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</si>
  <si>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</si>
  <si>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</si>
  <si>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</si>
  <si>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</si>
  <si>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</si>
  <si>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</si>
  <si>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</si>
  <si>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</si>
  <si>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</si>
  <si>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</si>
  <si>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</si>
  <si>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</si>
  <si>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</si>
  <si>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</si>
  <si>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</si>
  <si>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</si>
  <si>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</si>
  <si>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</si>
  <si>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</si>
  <si>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</si>
  <si>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</si>
  <si>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</si>
  <si>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</si>
  <si>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</si>
  <si>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</si>
  <si>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</si>
  <si>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</si>
  <si>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</si>
  <si>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</si>
  <si>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</si>
  <si>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</si>
  <si>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</si>
  <si>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</si>
  <si>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</si>
  <si>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</si>
  <si>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</si>
  <si>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</si>
  <si>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</si>
  <si>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</si>
  <si>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</si>
  <si>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</si>
  <si>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</si>
  <si>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</si>
  <si>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</si>
  <si>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</si>
  <si>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</si>
  <si>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</si>
  <si>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</si>
  <si>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</si>
  <si>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</si>
  <si>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</si>
  <si>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</si>
  <si>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</si>
  <si>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</si>
  <si>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</si>
  <si>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</si>
  <si>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</si>
  <si>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</si>
  <si>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</si>
  <si>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</si>
  <si>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</si>
  <si>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</si>
  <si>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</si>
  <si>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</si>
  <si>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</si>
  <si>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</si>
  <si>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</si>
  <si>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</si>
  <si>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</si>
  <si>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</si>
  <si>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</si>
  <si>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</si>
  <si>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</si>
  <si>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</si>
  <si>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</si>
  <si>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</si>
  <si>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</si>
  <si>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</si>
  <si>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</si>
  <si>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</si>
  <si>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</si>
  <si>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</si>
  <si>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</si>
  <si>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</si>
  <si>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</si>
  <si>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</si>
  <si>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</si>
  <si>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</si>
  <si>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</si>
  <si>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</si>
  <si>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</si>
  <si>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</si>
  <si>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</si>
  <si>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</si>
  <si>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</si>
  <si>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</si>
  <si>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</si>
  <si>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</si>
  <si>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</si>
  <si>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</si>
  <si>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</si>
  <si>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</si>
  <si>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</si>
  <si>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</si>
  <si>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</si>
  <si>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</si>
  <si>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</si>
  <si>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</si>
  <si>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</si>
  <si>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</si>
  <si>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</si>
  <si>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</si>
  <si>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</si>
  <si>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</si>
  <si>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</si>
  <si>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</si>
  <si>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</si>
  <si>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</si>
  <si>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</si>
  <si>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</si>
  <si>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</si>
  <si>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</si>
  <si>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</si>
  <si>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</si>
  <si>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</si>
  <si>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</si>
  <si>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</si>
  <si>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</si>
  <si>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</si>
  <si>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</si>
  <si>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</si>
  <si>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</si>
  <si>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</si>
  <si>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</si>
  <si>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</si>
  <si>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</si>
  <si>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</si>
  <si>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</si>
  <si>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</si>
  <si>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</si>
  <si>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</si>
  <si>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</si>
  <si>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</si>
  <si>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</si>
  <si>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</si>
  <si>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</si>
  <si>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</si>
  <si>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</si>
  <si>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</si>
  <si>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</si>
  <si>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</si>
  <si>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</si>
  <si>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</si>
  <si>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</si>
  <si>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</si>
  <si>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</si>
  <si>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</si>
  <si>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</si>
  <si>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</si>
  <si>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</si>
  <si>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</si>
  <si>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</si>
  <si>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</si>
  <si>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</si>
  <si>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</si>
  <si>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</si>
  <si>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</si>
  <si>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</si>
  <si>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</si>
  <si>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</si>
  <si>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</si>
  <si>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</si>
  <si>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</si>
  <si>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</si>
  <si>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</si>
  <si>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</si>
  <si>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</si>
  <si>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</si>
  <si>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</si>
  <si>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</si>
  <si>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</si>
  <si>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</si>
  <si>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</si>
  <si>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</si>
  <si>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</si>
  <si>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</si>
  <si>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</si>
  <si>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</si>
  <si>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</si>
  <si>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</si>
  <si>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</si>
  <si>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</si>
  <si>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</si>
  <si>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</si>
  <si>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</si>
  <si>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</si>
  <si>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</si>
  <si>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</si>
  <si>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</si>
  <si>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</si>
  <si>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</si>
  <si>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</si>
  <si>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</si>
  <si>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</si>
  <si>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</si>
  <si>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</si>
  <si>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</si>
  <si>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</si>
  <si>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</si>
  <si>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</si>
  <si>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</si>
  <si>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</si>
  <si>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</si>
  <si>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</si>
  <si>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</si>
  <si>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</si>
  <si>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</si>
  <si>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</si>
  <si>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</si>
  <si>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</si>
  <si>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</si>
  <si>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</si>
  <si>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</si>
  <si>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</si>
  <si>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</si>
  <si>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</si>
  <si>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</si>
  <si>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</si>
  <si>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</si>
  <si>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</si>
  <si>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</si>
  <si>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</si>
  <si>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</si>
  <si>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</si>
  <si>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</si>
  <si>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</si>
  <si>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</si>
  <si>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</si>
  <si>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</si>
  <si>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</si>
  <si>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</si>
  <si>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</si>
  <si>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</si>
  <si>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</si>
  <si>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</si>
  <si>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</si>
  <si>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</si>
  <si>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</si>
  <si>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</si>
  <si>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</si>
  <si>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</si>
  <si>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</si>
  <si>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</si>
  <si>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</si>
  <si>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</si>
  <si>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</si>
  <si>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</si>
  <si>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</si>
  <si>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</si>
  <si>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</si>
  <si>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</si>
  <si>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</si>
  <si>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</si>
  <si>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</si>
  <si>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</si>
  <si>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</si>
  <si>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</si>
  <si>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</si>
  <si>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</si>
  <si>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</si>
  <si>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</si>
  <si>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</si>
  <si>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</si>
  <si>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</si>
  <si>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</si>
  <si>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</si>
  <si>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</si>
  <si>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</si>
  <si>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</si>
  <si>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</si>
  <si>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</si>
  <si>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</si>
  <si>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</si>
  <si>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</si>
  <si>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</si>
  <si>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</si>
  <si>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</si>
  <si>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</si>
  <si>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</si>
  <si>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</si>
  <si>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</si>
  <si>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</si>
  <si>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</si>
  <si>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</si>
  <si>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</si>
  <si>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</si>
  <si>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</si>
  <si>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</si>
  <si>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</si>
  <si>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</si>
  <si>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</si>
  <si>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</si>
  <si>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</si>
  <si>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</si>
  <si>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</si>
  <si>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</si>
  <si>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</si>
  <si>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</si>
  <si>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</si>
  <si>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</si>
  <si>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</si>
  <si>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</si>
  <si>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</si>
  <si>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</si>
  <si>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</si>
  <si>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</si>
  <si>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</si>
  <si>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</si>
  <si>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</si>
  <si>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</si>
  <si>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</si>
  <si>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</si>
  <si>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</si>
  <si>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</si>
  <si>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</si>
  <si>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</si>
  <si>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</si>
  <si>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</si>
  <si>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</si>
  <si>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</si>
  <si>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</si>
  <si>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</si>
  <si>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</si>
  <si>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</si>
  <si>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</si>
  <si>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</si>
  <si>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</si>
  <si>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</si>
  <si>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</si>
  <si>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</si>
  <si>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</si>
  <si>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</si>
  <si>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</si>
  <si>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</si>
  <si>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</si>
  <si>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</si>
  <si>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</si>
  <si>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</si>
  <si>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</si>
  <si>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</si>
  <si>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</si>
  <si>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</si>
  <si>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</si>
  <si>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</si>
  <si>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</si>
  <si>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</si>
  <si>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</si>
  <si>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</si>
  <si>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</si>
  <si>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</si>
  <si>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</si>
  <si>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</si>
  <si>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</si>
  <si>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</si>
  <si>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</si>
  <si>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</si>
  <si>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</si>
  <si>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</si>
  <si>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</si>
  <si>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</si>
  <si>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</si>
  <si>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</si>
  <si>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</si>
  <si>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</si>
  <si>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</si>
  <si>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</si>
  <si>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</si>
  <si>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</si>
  <si>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</si>
  <si>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</si>
  <si>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</si>
  <si>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</si>
  <si>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</si>
  <si>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</si>
  <si>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</si>
  <si>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</si>
  <si>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</si>
  <si>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</si>
  <si>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</si>
  <si>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</si>
  <si>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</si>
  <si>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</si>
  <si>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</si>
  <si>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</si>
  <si>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</si>
  <si>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</si>
  <si>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</si>
  <si>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</si>
  <si>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</si>
  <si>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</si>
  <si>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</si>
  <si>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</si>
  <si>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</si>
  <si>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</si>
  <si>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</si>
  <si>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</si>
  <si>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</si>
  <si>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</si>
  <si>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</si>
  <si>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</si>
  <si>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</si>
  <si>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</si>
  <si>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</si>
  <si>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</si>
  <si>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</si>
  <si>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</si>
  <si>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</si>
  <si>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</si>
  <si>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</si>
  <si>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</si>
  <si>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</si>
  <si>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</si>
  <si>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</si>
  <si>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</si>
  <si>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</si>
  <si>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</si>
  <si>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</si>
  <si>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</si>
  <si>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</si>
  <si>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</si>
  <si>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</si>
  <si>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</si>
  <si>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</si>
  <si>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</si>
  <si>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</si>
  <si>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</si>
  <si>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</si>
  <si>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</si>
  <si>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</si>
  <si>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</si>
  <si>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</si>
  <si>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</si>
  <si>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</si>
  <si>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</si>
  <si>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</si>
  <si>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</si>
  <si>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</si>
  <si>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</si>
  <si>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</si>
  <si>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</si>
  <si>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</si>
  <si>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</si>
  <si>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</si>
  <si>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</si>
  <si>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</si>
  <si>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</si>
  <si>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</si>
  <si>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</si>
  <si>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</si>
  <si>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</si>
  <si>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</si>
  <si>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</si>
  <si>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</si>
  <si>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</si>
  <si>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</si>
  <si>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</si>
  <si>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</si>
  <si>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</si>
  <si>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</si>
  <si>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</si>
  <si>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</si>
  <si>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</si>
  <si>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</si>
  <si>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</si>
  <si>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</si>
  <si>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</si>
  <si>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</si>
  <si>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</si>
  <si>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</si>
  <si>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</si>
  <si>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</si>
  <si>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</si>
  <si>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</si>
  <si>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</si>
  <si>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</si>
  <si>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</si>
  <si>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</si>
  <si>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</si>
  <si>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</si>
  <si>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</si>
  <si>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</si>
  <si>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</si>
  <si>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</si>
  <si>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</si>
  <si>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</si>
  <si>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</si>
  <si>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</si>
  <si>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</si>
  <si>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</si>
  <si>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</si>
  <si>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</si>
  <si>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</si>
  <si>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</si>
  <si>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</si>
  <si>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</si>
  <si>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</si>
  <si>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</si>
  <si>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</si>
  <si>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</si>
  <si>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</si>
  <si>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</si>
  <si>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</si>
  <si>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</si>
  <si>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</si>
  <si>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</si>
  <si>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</si>
  <si>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</si>
  <si>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</si>
  <si>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</si>
  <si>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</si>
  <si>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</si>
  <si>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</si>
  <si>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</si>
  <si>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</si>
  <si>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</si>
  <si>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</si>
  <si>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</si>
  <si>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</si>
  <si>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</si>
  <si>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</si>
  <si>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</si>
  <si>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</si>
  <si>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</si>
  <si>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</si>
  <si>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</si>
  <si>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</si>
  <si>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</si>
  <si>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</si>
  <si>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</si>
  <si>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</si>
  <si>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</si>
  <si>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</si>
  <si>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</si>
  <si>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</si>
  <si>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</si>
  <si>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</si>
  <si>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</si>
  <si>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</si>
  <si>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</si>
  <si>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</si>
  <si>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</si>
  <si>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</si>
  <si>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</si>
  <si>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</si>
  <si>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</si>
  <si>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</si>
  <si>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</si>
  <si>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</si>
  <si>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</si>
  <si>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</si>
  <si>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</si>
  <si>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</si>
  <si>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</si>
  <si>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</si>
  <si>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</si>
  <si>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</si>
  <si>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</si>
  <si>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</si>
  <si>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</si>
  <si>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</si>
  <si>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</si>
  <si>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</si>
  <si>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</si>
  <si>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</si>
  <si>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</si>
  <si>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</si>
  <si>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</si>
  <si>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</si>
  <si>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</si>
  <si>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</si>
  <si>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</si>
  <si>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</si>
  <si>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</si>
  <si>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</si>
  <si>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</si>
  <si>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</si>
  <si>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</si>
  <si>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</si>
  <si>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</si>
  <si>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</si>
  <si>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</si>
  <si>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</si>
  <si>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</si>
  <si>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</si>
  <si>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</si>
  <si>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</si>
  <si>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</si>
  <si>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</si>
  <si>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</si>
  <si>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</si>
  <si>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</si>
  <si>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</si>
  <si>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</si>
  <si>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</si>
  <si>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</si>
  <si>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</si>
  <si>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</si>
  <si>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</si>
  <si>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</si>
  <si>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</si>
  <si>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</si>
  <si>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</si>
  <si>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</si>
  <si>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</si>
  <si>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</si>
  <si>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</si>
  <si>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</si>
  <si>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</si>
  <si>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</si>
  <si>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</si>
  <si>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</si>
  <si>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</si>
  <si>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</si>
  <si>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</si>
  <si>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</si>
  <si>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</si>
  <si>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</si>
  <si>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</si>
  <si>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</si>
  <si>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</si>
  <si>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</si>
  <si>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</si>
  <si>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</si>
  <si>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</si>
  <si>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</si>
  <si>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</si>
  <si>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</si>
  <si>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</si>
  <si>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</si>
  <si>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</si>
  <si>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</si>
  <si>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</si>
  <si>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</si>
  <si>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</si>
  <si>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</si>
  <si>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</si>
  <si>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</si>
  <si>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</si>
  <si>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</si>
  <si>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</si>
  <si>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</si>
  <si>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</si>
  <si>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</si>
  <si>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</si>
  <si>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</si>
  <si>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</si>
  <si>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</si>
  <si>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</si>
  <si>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</si>
  <si>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</si>
  <si>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</si>
  <si>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</si>
  <si>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</si>
  <si>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</si>
  <si>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</si>
  <si>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</si>
  <si>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</si>
  <si>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</si>
  <si>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</si>
  <si>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</si>
  <si>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</si>
  <si>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</si>
  <si>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</si>
  <si>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</si>
  <si>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</si>
  <si>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</si>
  <si>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</si>
  <si>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</si>
  <si>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</si>
  <si>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</si>
  <si>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</si>
  <si>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</si>
  <si>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</si>
  <si>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</si>
  <si>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</si>
  <si>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</si>
  <si>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</si>
  <si>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</si>
  <si>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</si>
  <si>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</si>
  <si>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</si>
  <si>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</si>
  <si>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</si>
  <si>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</si>
  <si>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</si>
  <si>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</si>
  <si>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</si>
  <si>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</si>
  <si>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</si>
  <si>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</si>
  <si>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</si>
  <si>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</si>
  <si>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</si>
  <si>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</si>
  <si>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</si>
  <si>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</si>
  <si>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</si>
  <si>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</si>
  <si>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</si>
  <si>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</si>
  <si>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</si>
  <si>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</si>
  <si>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</si>
  <si>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</si>
  <si>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</si>
  <si>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</si>
  <si>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</si>
  <si>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</si>
  <si>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</si>
  <si>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</si>
  <si>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</si>
  <si>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</si>
  <si>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</si>
  <si>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</si>
  <si>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</si>
  <si>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</si>
  <si>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</si>
  <si>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</si>
  <si>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</si>
  <si>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</si>
  <si>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</si>
  <si>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</si>
  <si>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</si>
  <si>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</si>
  <si>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</si>
  <si>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</si>
  <si>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</si>
  <si>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</si>
  <si>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</si>
  <si>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</si>
  <si>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</si>
  <si>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</si>
  <si>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</si>
  <si>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</si>
  <si>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</si>
  <si>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</si>
  <si>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</si>
  <si>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</si>
  <si>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</si>
  <si>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</si>
  <si>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</si>
  <si>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</si>
  <si>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</si>
  <si>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</si>
  <si>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</si>
  <si>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</si>
  <si>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</si>
  <si>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</si>
  <si>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</si>
  <si>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</si>
  <si>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</si>
  <si>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</si>
  <si>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</si>
  <si>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</si>
  <si>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</si>
  <si>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</si>
  <si>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</si>
  <si>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</si>
  <si>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</si>
  <si>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</si>
  <si>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</si>
  <si>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</si>
  <si>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</si>
  <si>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</si>
  <si>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</si>
  <si>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</si>
  <si>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</si>
  <si>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</si>
  <si>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</si>
  <si>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</si>
  <si>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</si>
  <si>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</si>
  <si>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</si>
  <si>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</si>
  <si>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</si>
  <si>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</si>
  <si>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</si>
  <si>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</si>
  <si>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</si>
  <si>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</si>
  <si>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</si>
  <si>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</si>
  <si>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</si>
  <si>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</si>
  <si>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</si>
  <si>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</si>
  <si>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</si>
  <si>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</si>
  <si>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</si>
  <si>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</si>
  <si>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</si>
  <si>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</si>
  <si>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</si>
  <si>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</si>
  <si>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</si>
  <si>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</si>
  <si>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</si>
  <si>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</si>
  <si>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</si>
  <si>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</si>
  <si>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</si>
  <si>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</si>
  <si>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</si>
  <si>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</si>
  <si>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</si>
  <si>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</si>
  <si>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</si>
  <si>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</si>
  <si>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</si>
  <si>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</si>
  <si>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</si>
  <si>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</si>
  <si>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</si>
  <si>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</si>
  <si>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</si>
  <si>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</si>
  <si>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</si>
  <si>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</si>
  <si>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</si>
  <si>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</si>
  <si>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</si>
  <si>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</si>
  <si>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</si>
  <si>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</si>
  <si>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</si>
  <si>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</si>
  <si>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</si>
  <si>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</si>
  <si>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</si>
  <si>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</si>
  <si>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</si>
  <si>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</si>
  <si>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</si>
  <si>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</si>
  <si>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</si>
  <si>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</si>
  <si>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</si>
  <si>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</si>
  <si>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</si>
  <si>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</si>
  <si>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</si>
  <si>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</si>
  <si>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</si>
  <si>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</si>
  <si>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</si>
  <si>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</si>
  <si>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</si>
  <si>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</si>
  <si>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</si>
  <si>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</si>
  <si>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</si>
  <si>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</si>
  <si>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</si>
  <si>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</si>
  <si>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</si>
  <si>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</si>
  <si>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</si>
  <si>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</si>
  <si>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</si>
  <si>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</si>
  <si>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</si>
  <si>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</si>
  <si>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</si>
  <si>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</si>
  <si>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</si>
  <si>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</si>
  <si>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</si>
  <si>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</si>
  <si>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</si>
  <si>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</si>
  <si>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</si>
  <si>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</si>
  <si>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</si>
  <si>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</si>
  <si>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</si>
  <si>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</si>
  <si>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</si>
  <si>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</si>
  <si>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</si>
  <si>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</si>
  <si>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</si>
  <si>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</si>
  <si>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</si>
  <si>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</si>
  <si>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</si>
  <si>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</si>
  <si>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</si>
  <si>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</si>
  <si>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</si>
  <si>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</si>
  <si>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</si>
  <si>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</si>
  <si>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</si>
  <si>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</si>
  <si>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</si>
  <si>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</si>
  <si>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</si>
  <si>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</si>
  <si>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</si>
  <si>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</si>
  <si>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</si>
  <si>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</si>
  <si>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</si>
  <si>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</si>
  <si>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</si>
  <si>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</si>
  <si>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</si>
  <si>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</si>
  <si>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</si>
  <si>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</si>
  <si>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</si>
  <si>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</si>
  <si>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</si>
  <si>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</si>
  <si>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</si>
  <si>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</si>
  <si>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</si>
  <si>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</si>
  <si>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</si>
  <si>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</si>
  <si>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</si>
  <si>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</si>
  <si>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</si>
  <si>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</si>
  <si>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</si>
  <si>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</si>
  <si>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</si>
  <si>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</si>
  <si>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</si>
  <si>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</si>
  <si>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</si>
  <si>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</si>
  <si>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</si>
  <si>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</si>
  <si>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</si>
  <si>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</si>
  <si>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</si>
  <si>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</si>
  <si>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</si>
  <si>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</si>
  <si>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</si>
  <si>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</si>
  <si>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</si>
  <si>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</si>
  <si>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</si>
  <si>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</si>
  <si>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</si>
  <si>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</si>
  <si>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</si>
  <si>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</si>
  <si>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</si>
  <si>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</si>
  <si>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</si>
  <si>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</si>
  <si>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</si>
  <si>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</si>
  <si>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</si>
  <si>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</si>
  <si>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</si>
  <si>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</si>
  <si>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</si>
  <si>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</si>
  <si>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</si>
  <si>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</si>
  <si>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</si>
  <si>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</si>
  <si>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</si>
  <si>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</si>
  <si>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</si>
  <si>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</si>
  <si>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</si>
  <si>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</si>
  <si>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</si>
  <si>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</si>
  <si>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</si>
  <si>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</si>
  <si>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</si>
  <si>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</si>
  <si>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</si>
  <si>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</si>
  <si>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</si>
  <si>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</si>
  <si>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</si>
  <si>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</si>
  <si>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</si>
  <si>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</si>
  <si>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</si>
  <si>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</si>
  <si>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</si>
  <si>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</si>
  <si>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</si>
  <si>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</si>
  <si>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</si>
  <si>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</si>
  <si>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</si>
  <si>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</si>
  <si>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</si>
  <si>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</si>
  <si>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</si>
  <si>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</si>
  <si>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</si>
  <si>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</si>
  <si>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</si>
  <si>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</si>
  <si>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</si>
  <si>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</si>
  <si>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</si>
  <si>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</si>
  <si>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</si>
  <si>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</si>
  <si>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</si>
  <si>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</si>
  <si>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</si>
  <si>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</si>
  <si>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</si>
  <si>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</si>
  <si>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</si>
  <si>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</si>
  <si>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</si>
  <si>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</si>
  <si>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</si>
  <si>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</si>
  <si>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</si>
  <si>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</si>
  <si>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</si>
  <si>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</si>
  <si>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</si>
  <si>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</si>
  <si>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</si>
  <si>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</si>
  <si>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</si>
  <si>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</si>
  <si>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</si>
  <si>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</si>
  <si>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</si>
  <si>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</si>
  <si>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</si>
  <si>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</si>
  <si>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</si>
  <si>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</si>
  <si>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</si>
  <si>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</si>
  <si>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</si>
  <si>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</si>
  <si>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</si>
  <si>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</si>
  <si>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</si>
  <si>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</si>
  <si>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</si>
  <si>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</si>
  <si>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</si>
  <si>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</si>
  <si>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</si>
  <si>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</si>
  <si>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</si>
  <si>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</si>
  <si>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</si>
  <si>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</si>
  <si>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</si>
  <si>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</si>
  <si>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</si>
  <si>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</si>
  <si>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</si>
  <si>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</si>
  <si>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</si>
  <si>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</si>
  <si>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</si>
  <si>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</si>
  <si>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</si>
  <si>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</si>
  <si>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</si>
  <si>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</si>
  <si>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</si>
  <si>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</si>
  <si>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</si>
  <si>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</si>
  <si>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</si>
  <si>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</si>
  <si>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</si>
  <si>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</si>
  <si>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</si>
  <si>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</si>
  <si>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</si>
  <si>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</si>
  <si>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</si>
  <si>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</si>
  <si>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</si>
  <si>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</si>
  <si>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</si>
  <si>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</si>
  <si>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</si>
  <si>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</si>
  <si>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</si>
  <si>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</si>
  <si>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</si>
  <si>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</si>
  <si>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</si>
  <si>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</si>
  <si>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</si>
  <si>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</si>
  <si>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</si>
  <si>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</si>
  <si>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</si>
  <si>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</si>
  <si>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</si>
  <si>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</si>
  <si>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</si>
  <si>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</si>
  <si>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</si>
  <si>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</si>
  <si>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</si>
  <si>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</si>
  <si>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</si>
  <si>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</si>
  <si>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</si>
  <si>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</si>
  <si>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</si>
  <si>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</si>
  <si>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</si>
  <si>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</si>
  <si>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</si>
  <si>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</si>
  <si>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</si>
  <si>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</si>
  <si>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</si>
  <si>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</si>
  <si>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</si>
  <si>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</si>
  <si>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</si>
  <si>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</si>
  <si>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</si>
  <si>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</si>
  <si>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</si>
  <si>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</si>
  <si>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</si>
  <si>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</si>
  <si>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</si>
  <si>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</si>
  <si>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</si>
  <si>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</si>
  <si>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</si>
  <si>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</si>
  <si>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</si>
  <si>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</si>
  <si>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</si>
  <si>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</si>
  <si>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</si>
  <si>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</si>
  <si>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</si>
  <si>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</si>
  <si>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</si>
  <si>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</si>
  <si>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</si>
  <si>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</si>
  <si>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</si>
  <si>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</si>
  <si>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</si>
  <si>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</si>
  <si>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</si>
  <si>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</si>
  <si>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</si>
  <si>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</si>
  <si>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</si>
  <si>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</si>
  <si>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</si>
  <si>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</si>
  <si>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</si>
  <si>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</si>
  <si>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</si>
  <si>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</si>
  <si>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</si>
  <si>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</si>
  <si>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</si>
  <si>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</si>
  <si>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</si>
  <si>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</si>
  <si>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</si>
  <si>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</si>
  <si>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</si>
  <si>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</si>
  <si>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</si>
  <si>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</si>
  <si>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</si>
  <si>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</si>
  <si>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</si>
  <si>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</si>
  <si>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</si>
  <si>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</si>
  <si>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</si>
  <si>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</si>
  <si>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</si>
  <si>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</si>
  <si>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</si>
  <si>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</si>
  <si>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</si>
  <si>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</si>
  <si>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</si>
  <si>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</si>
  <si>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</si>
  <si>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</si>
  <si>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</si>
  <si>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</si>
  <si>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</si>
  <si>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</si>
  <si>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</si>
  <si>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</si>
  <si>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</si>
  <si>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</si>
  <si>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</si>
  <si>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</si>
  <si>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</si>
  <si>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</si>
  <si>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</si>
  <si>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</si>
  <si>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</si>
  <si>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</si>
  <si>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</si>
  <si>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</si>
  <si>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</si>
  <si>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</si>
  <si>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</si>
  <si>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</si>
  <si>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</si>
  <si>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</si>
  <si>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</si>
  <si>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</si>
  <si>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</si>
  <si>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</si>
  <si>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</si>
  <si>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</si>
  <si>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</si>
  <si>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</si>
  <si>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</si>
  <si>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</si>
  <si>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</si>
  <si>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</si>
  <si>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</si>
  <si>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</si>
  <si>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</si>
  <si>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</si>
  <si>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</si>
  <si>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</si>
  <si>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</si>
  <si>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</si>
  <si>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</si>
  <si>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</si>
  <si>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</si>
  <si>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</si>
  <si>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</si>
  <si>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</si>
  <si>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</si>
  <si>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</si>
  <si>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</si>
  <si>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</si>
  <si>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</si>
  <si>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</si>
  <si>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</si>
  <si>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</si>
  <si>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</si>
  <si>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</si>
  <si>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</si>
  <si>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</si>
  <si>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</si>
  <si>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</si>
  <si>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</si>
  <si>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</si>
  <si>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</si>
  <si>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</si>
  <si>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</si>
  <si>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</si>
  <si>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</si>
  <si>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</si>
  <si>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</si>
  <si>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</si>
  <si>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</si>
  <si>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</si>
  <si>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</si>
  <si>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</si>
  <si>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</si>
  <si>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</si>
  <si>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</si>
  <si>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</si>
  <si>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</si>
  <si>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</si>
  <si>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</si>
  <si>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</si>
  <si>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</si>
  <si>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</si>
  <si>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</si>
  <si>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</si>
  <si>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</si>
  <si>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</si>
  <si>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</si>
  <si>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</si>
  <si>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</si>
  <si>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</si>
  <si>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</si>
  <si>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</si>
  <si>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</si>
  <si>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</si>
  <si>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</si>
  <si>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</si>
  <si>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</si>
  <si>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</si>
  <si>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</si>
  <si>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</si>
  <si>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</si>
  <si>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</si>
  <si>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</si>
  <si>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</si>
  <si>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</si>
  <si>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</si>
  <si>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</si>
  <si>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</si>
  <si>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</si>
  <si>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</si>
  <si>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</si>
  <si>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</si>
  <si>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</si>
  <si>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</si>
  <si>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</si>
  <si>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</si>
  <si>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</si>
  <si>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</si>
  <si>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</si>
  <si>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</si>
  <si>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</si>
  <si>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</si>
  <si>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</si>
  <si>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</si>
  <si>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</si>
  <si>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</si>
  <si>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</si>
  <si>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</si>
  <si>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</si>
  <si>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</si>
  <si>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</si>
  <si>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</si>
  <si>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</si>
  <si>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</si>
  <si>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</si>
  <si>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</si>
  <si>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</si>
  <si>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</si>
  <si>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</si>
  <si>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</si>
  <si>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</si>
  <si>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</si>
  <si>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</si>
  <si>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</si>
  <si>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</si>
  <si>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</si>
  <si>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</si>
  <si>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</si>
  <si>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</si>
  <si>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</si>
  <si>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</si>
  <si>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</si>
  <si>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</si>
  <si>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</si>
  <si>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</si>
  <si>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</si>
  <si>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</si>
  <si>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</si>
  <si>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</si>
  <si>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</si>
  <si>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</si>
  <si>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</si>
  <si>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</si>
  <si>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</si>
  <si>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</si>
  <si>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</si>
  <si>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</si>
  <si>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</si>
  <si>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</si>
  <si>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</si>
  <si>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</si>
  <si>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</si>
  <si>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</si>
  <si>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</si>
  <si>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</si>
  <si>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</si>
  <si>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</si>
  <si>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</si>
  <si>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</si>
  <si>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</si>
  <si>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</si>
  <si>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</si>
  <si>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</si>
  <si>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</si>
  <si>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</si>
  <si>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</si>
  <si>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</si>
  <si>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</si>
  <si>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</si>
  <si>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</si>
  <si>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</si>
  <si>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</si>
  <si>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</si>
  <si>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</si>
  <si>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</si>
  <si>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</si>
  <si>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</si>
  <si>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</si>
  <si>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</si>
  <si>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</si>
  <si>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</si>
  <si>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</si>
  <si>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</si>
  <si>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</si>
  <si>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</si>
  <si>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</si>
  <si>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</si>
  <si>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</si>
  <si>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</si>
  <si>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</si>
  <si>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</si>
  <si>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</si>
  <si>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</si>
  <si>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</si>
  <si>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</si>
  <si>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</si>
  <si>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</si>
  <si>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</si>
  <si>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</si>
  <si>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</si>
  <si>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</si>
  <si>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</si>
  <si>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</si>
  <si>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</si>
  <si>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</si>
  <si>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</si>
  <si>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</si>
  <si>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</si>
  <si>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</si>
  <si>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</si>
  <si>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</si>
  <si>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</si>
  <si>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</si>
  <si>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</si>
  <si>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</si>
  <si>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</si>
  <si>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</si>
  <si>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</si>
  <si>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</si>
  <si>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</si>
  <si>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</si>
  <si>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</si>
  <si>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</si>
  <si>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</si>
  <si>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</si>
  <si>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</si>
  <si>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</si>
  <si>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</si>
  <si>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</si>
  <si>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</si>
  <si>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</si>
  <si>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</si>
  <si>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</si>
  <si>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</si>
  <si>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</si>
  <si>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</si>
  <si>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</si>
  <si>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</si>
  <si>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</si>
  <si>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</si>
  <si>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</si>
  <si>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</si>
  <si>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</si>
  <si>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</si>
  <si>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</si>
  <si>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</si>
  <si>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</si>
  <si>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</si>
  <si>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</si>
  <si>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</si>
  <si>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</si>
  <si>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</si>
  <si>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</si>
  <si>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</si>
  <si>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</si>
  <si>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</si>
  <si>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</si>
  <si>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</si>
  <si>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</si>
  <si>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</si>
  <si>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</si>
  <si>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</si>
  <si>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</si>
  <si>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</si>
  <si>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</si>
  <si>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</si>
  <si>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</si>
  <si>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</si>
  <si>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</si>
  <si>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</si>
  <si>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</si>
  <si>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</si>
  <si>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</si>
  <si>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</si>
  <si>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</si>
  <si>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</si>
  <si>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</si>
  <si>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</si>
  <si>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</si>
  <si>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</si>
  <si>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</si>
  <si>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</si>
  <si>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</si>
  <si>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</si>
  <si>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</si>
  <si>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</si>
  <si>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</si>
  <si>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</si>
  <si>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</si>
  <si>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</si>
  <si>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</si>
  <si>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</si>
  <si>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</si>
  <si>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</si>
  <si>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</si>
  <si>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</si>
  <si>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</si>
  <si>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</si>
  <si>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</si>
  <si>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</si>
  <si>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</si>
  <si>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</si>
  <si>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</si>
  <si>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</si>
  <si>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</si>
  <si>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</si>
  <si>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</si>
  <si>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</si>
  <si>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</si>
  <si>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</si>
  <si>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</si>
  <si>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</si>
  <si>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</si>
  <si>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</si>
  <si>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</si>
  <si>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</si>
  <si>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</si>
  <si>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</si>
  <si>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</si>
  <si>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</si>
  <si>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</si>
  <si>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</si>
  <si>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</si>
  <si>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</si>
  <si>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</si>
  <si>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</si>
  <si>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</si>
  <si>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</si>
  <si>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</si>
  <si>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</si>
  <si>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</si>
  <si>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</si>
  <si>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</si>
  <si>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</si>
  <si>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</si>
  <si>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</si>
  <si>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</si>
  <si>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</si>
  <si>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</si>
  <si>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</si>
  <si>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</si>
  <si>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</si>
  <si>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</si>
  <si>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</si>
  <si>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</si>
  <si>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</si>
  <si>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</si>
  <si>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</si>
  <si>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</si>
  <si>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</si>
  <si>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</si>
  <si>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</si>
  <si>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</si>
  <si>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</si>
  <si>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</si>
  <si>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</si>
  <si>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</si>
  <si>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</si>
  <si>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</si>
  <si>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</si>
  <si>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</si>
  <si>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</si>
  <si>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</si>
  <si>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</si>
  <si>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</si>
  <si>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</si>
  <si>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</si>
  <si>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</si>
  <si>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</si>
  <si>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</si>
  <si>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</si>
  <si>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</si>
  <si>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</si>
  <si>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</si>
  <si>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</si>
  <si>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</si>
  <si>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</si>
  <si>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</si>
  <si>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</si>
  <si>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</si>
  <si>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</si>
  <si>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</si>
  <si>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</si>
  <si>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</si>
  <si>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</si>
  <si>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</si>
  <si>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</si>
  <si>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</si>
  <si>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</si>
  <si>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</si>
  <si>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</si>
  <si>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</si>
  <si>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</si>
  <si>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</si>
  <si>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</si>
  <si>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</si>
  <si>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</si>
  <si>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</si>
  <si>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</si>
  <si>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</si>
  <si>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</si>
  <si>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</si>
  <si>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</si>
  <si>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</si>
  <si>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</si>
  <si>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</si>
  <si>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</si>
  <si>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</si>
  <si>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</si>
  <si>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</si>
  <si>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</si>
  <si>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</si>
  <si>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</si>
  <si>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</si>
  <si>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</si>
  <si>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</si>
  <si>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</si>
  <si>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</si>
  <si>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</si>
  <si>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</si>
  <si>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</si>
  <si>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</si>
  <si>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</si>
  <si>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</si>
  <si>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</si>
  <si>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</si>
  <si>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</si>
  <si>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</si>
  <si>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</si>
  <si>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</si>
  <si>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</si>
  <si>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</si>
  <si>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</si>
  <si>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</si>
  <si>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</si>
  <si>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</si>
  <si>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</si>
  <si>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</si>
  <si>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</si>
  <si>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</si>
  <si>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</si>
  <si>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</si>
  <si>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</si>
  <si>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</si>
  <si>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</si>
  <si>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</si>
  <si>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</si>
  <si>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</si>
  <si>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</si>
  <si>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</si>
  <si>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</si>
  <si>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</si>
  <si>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</si>
  <si>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</si>
  <si>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</si>
  <si>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</si>
  <si>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</si>
  <si>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</si>
  <si>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</si>
  <si>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</si>
  <si>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</si>
  <si>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</si>
  <si>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</si>
  <si>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</si>
  <si>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</si>
  <si>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</si>
  <si>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</si>
  <si>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</si>
  <si>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</si>
  <si>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</si>
  <si>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</si>
  <si>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</si>
  <si>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</si>
  <si>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</si>
  <si>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</si>
  <si>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</si>
  <si>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</si>
  <si>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</si>
  <si>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</si>
  <si>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</si>
  <si>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</si>
  <si>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</si>
  <si>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</si>
  <si>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</si>
  <si>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</si>
  <si>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</si>
  <si>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</si>
  <si>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</si>
  <si>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</si>
  <si>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</si>
  <si>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</si>
  <si>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</si>
  <si>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</si>
  <si>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</si>
  <si>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</si>
  <si>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</si>
  <si>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</si>
  <si>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</si>
  <si>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</si>
  <si>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</si>
  <si>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</si>
  <si>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</si>
  <si>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</si>
  <si>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</si>
  <si>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</si>
  <si>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</si>
  <si>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</si>
  <si>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</si>
  <si>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</si>
  <si>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</si>
  <si>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</si>
  <si>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</si>
  <si>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</si>
  <si>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</si>
  <si>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</si>
  <si>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</si>
  <si>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</si>
  <si>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</si>
  <si>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</si>
  <si>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</si>
  <si>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</si>
  <si>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</si>
  <si>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</si>
  <si>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</si>
  <si>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</si>
  <si>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</si>
  <si>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</si>
  <si>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</si>
  <si>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</si>
  <si>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</si>
  <si>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</si>
  <si>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</si>
  <si>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</si>
  <si>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</si>
  <si>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</si>
  <si>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</si>
  <si>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</si>
  <si>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</si>
  <si>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</si>
  <si>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</si>
  <si>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</si>
  <si>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</si>
  <si>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</si>
  <si>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</si>
  <si>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</si>
  <si>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</si>
  <si>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</si>
  <si>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</si>
  <si>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Ministerio de Cultura</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</si>
  <si>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</si>
  <si>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</si>
  <si>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</si>
  <si>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</si>
  <si>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</si>
  <si>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</si>
  <si>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</si>
  <si>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</si>
  <si>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</si>
  <si>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</si>
  <si>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</si>
  <si>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</si>
  <si>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</si>
  <si>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</si>
  <si>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</si>
  <si>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</si>
  <si>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</si>
  <si>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</si>
  <si>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</si>
  <si>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</si>
  <si>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</si>
  <si>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</si>
  <si>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</si>
  <si>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</si>
  <si>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</si>
  <si>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</si>
  <si>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</si>
  <si>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</si>
  <si>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</si>
  <si>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</si>
  <si>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</si>
  <si>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</si>
  <si>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</si>
  <si>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</si>
  <si>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</si>
  <si>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</si>
  <si>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</si>
  <si>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</si>
  <si>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</si>
  <si>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</si>
  <si>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</si>
  <si>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</si>
  <si>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</si>
  <si>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</si>
  <si>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</si>
  <si>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</si>
  <si>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</si>
  <si>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</si>
  <si>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</si>
  <si>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</si>
  <si>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</si>
  <si>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</si>
  <si>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</si>
  <si>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</si>
  <si>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</si>
  <si>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</si>
  <si>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</si>
  <si>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</si>
  <si>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</si>
  <si>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</si>
  <si>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</si>
  <si>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</si>
  <si>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</si>
  <si>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</si>
  <si>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</si>
  <si>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</si>
  <si>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</si>
  <si>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</si>
  <si>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</si>
  <si>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</si>
  <si>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</si>
  <si>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</si>
  <si>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</si>
  <si>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</si>
  <si>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</si>
  <si>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</si>
  <si>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</si>
  <si>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</si>
  <si>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</si>
  <si>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</si>
  <si>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</si>
  <si>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</si>
  <si>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</si>
  <si>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</si>
  <si>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</si>
  <si>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</si>
  <si>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</si>
  <si>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</si>
  <si>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</si>
  <si>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</si>
  <si>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</si>
  <si>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</si>
  <si>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</si>
  <si>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</si>
  <si>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</si>
  <si>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</si>
  <si>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</si>
  <si>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</si>
  <si>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</si>
  <si>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</si>
  <si>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</si>
  <si>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</si>
  <si>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</si>
  <si>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</si>
  <si>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</si>
  <si>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</si>
  <si>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</si>
  <si>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</si>
  <si>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</si>
  <si>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</si>
  <si>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</si>
  <si>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</si>
  <si>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</si>
  <si>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</si>
  <si>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</si>
  <si>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</si>
  <si>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</si>
  <si>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</si>
  <si>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</si>
  <si>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</si>
  <si>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</si>
  <si>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</si>
  <si>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</si>
  <si>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</si>
  <si>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</si>
  <si>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</si>
  <si>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</si>
  <si>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</si>
  <si>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</si>
  <si>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</si>
  <si>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</si>
  <si>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</si>
  <si>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</si>
  <si>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</si>
  <si>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</si>
  <si>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</si>
  <si>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</si>
  <si>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</si>
  <si>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</si>
  <si>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</si>
  <si>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</si>
  <si>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</si>
  <si>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</si>
  <si>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</si>
  <si>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</si>
  <si>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</si>
  <si>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</si>
  <si>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</si>
  <si>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</si>
  <si>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</si>
  <si>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</si>
  <si>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</si>
  <si>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</si>
  <si>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</si>
  <si>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</si>
  <si>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</si>
  <si>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</si>
  <si>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</si>
  <si>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</si>
  <si>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</si>
  <si>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</si>
  <si>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</si>
  <si>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</si>
  <si>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</si>
  <si>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</si>
  <si>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</si>
  <si>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</si>
  <si>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</si>
  <si>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</si>
  <si>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</si>
  <si>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</si>
  <si>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</si>
  <si>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</si>
  <si>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</si>
  <si>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</si>
  <si>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</si>
  <si>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</si>
  <si>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</si>
  <si>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</si>
  <si>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</si>
  <si>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</si>
  <si>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</si>
  <si>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</si>
  <si>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</si>
  <si>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</si>
  <si>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</si>
  <si>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</si>
  <si>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</si>
  <si>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</si>
  <si>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</si>
  <si>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</si>
  <si>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</si>
  <si>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</si>
  <si>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</si>
  <si>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</si>
  <si>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</si>
  <si>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</si>
  <si>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</si>
  <si>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</si>
  <si>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</si>
  <si>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</si>
  <si>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</si>
  <si>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</si>
  <si>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</si>
  <si>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</si>
  <si>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</si>
  <si>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</si>
  <si>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</si>
  <si>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</si>
  <si>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</si>
  <si>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</si>
  <si>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</si>
  <si>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</si>
  <si>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</si>
  <si>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</si>
  <si>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</si>
  <si>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</si>
  <si>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</si>
  <si>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</si>
  <si>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</si>
  <si>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</si>
  <si>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</si>
  <si>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</si>
  <si>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</si>
  <si>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</si>
  <si>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</si>
  <si>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</si>
  <si>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</si>
  <si>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</si>
  <si>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</si>
  <si>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</si>
  <si>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</si>
  <si>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</si>
  <si>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</si>
  <si>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</si>
  <si>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</si>
  <si>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</si>
  <si>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</si>
  <si>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</si>
  <si>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</si>
  <si>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</si>
  <si>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</si>
  <si>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</si>
  <si>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</si>
  <si>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</si>
  <si>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</si>
  <si>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</si>
  <si>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</si>
  <si>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</si>
  <si>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</si>
  <si>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</si>
  <si>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</si>
  <si>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</si>
  <si>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</si>
  <si>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</si>
  <si>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</si>
  <si>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</si>
  <si>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</si>
  <si>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</si>
  <si>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</si>
  <si>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</si>
  <si>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</si>
  <si>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</si>
  <si>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</si>
  <si>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</si>
  <si>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</si>
  <si>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</si>
  <si>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</si>
  <si>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</si>
  <si>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</si>
  <si>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</si>
  <si>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</si>
  <si>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</si>
  <si>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</si>
  <si>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</si>
  <si>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</si>
  <si>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</si>
  <si>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</si>
  <si>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</si>
  <si>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</si>
  <si>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</si>
  <si>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</si>
  <si>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</si>
  <si>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</si>
  <si>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</si>
  <si>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</si>
  <si>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</si>
  <si>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</si>
  <si>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</si>
  <si>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</si>
  <si>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</si>
  <si>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</si>
  <si>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</si>
  <si>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</si>
  <si>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</si>
  <si>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</si>
  <si>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</si>
  <si>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</si>
  <si>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</si>
  <si>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</si>
  <si>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</si>
  <si>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</si>
  <si>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</si>
  <si>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</si>
  <si>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</si>
  <si>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</si>
  <si>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</si>
  <si>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</si>
  <si>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</si>
  <si>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</si>
  <si>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</si>
  <si>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</si>
  <si>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</si>
  <si>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</si>
  <si>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</si>
  <si>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</si>
  <si>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</si>
  <si>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</si>
  <si>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</si>
  <si>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</si>
  <si>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</si>
  <si>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</si>
  <si>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</si>
  <si>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</si>
  <si>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</si>
  <si>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</si>
  <si>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</si>
  <si>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</si>
  <si>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</si>
  <si>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</si>
  <si>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</si>
  <si>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</si>
  <si>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</si>
  <si>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</si>
  <si>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</si>
  <si>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</si>
  <si>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</si>
  <si>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</si>
  <si>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</si>
  <si>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</si>
  <si>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</si>
  <si>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</si>
  <si>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</si>
  <si>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</si>
  <si>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</si>
  <si>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</si>
  <si>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</si>
  <si>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</si>
  <si>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</si>
  <si>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</si>
  <si>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</si>
  <si>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</si>
  <si>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</si>
  <si>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</si>
  <si>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</si>
  <si>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</si>
  <si>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</si>
  <si>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</si>
  <si>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</si>
  <si>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</si>
  <si>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</si>
  <si>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</si>
  <si>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</si>
  <si>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</si>
  <si>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</si>
  <si>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</si>
  <si>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</si>
  <si>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</si>
  <si>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</si>
  <si>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</si>
  <si>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</si>
  <si>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</si>
  <si>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</si>
  <si>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</si>
  <si>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</si>
  <si>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</si>
  <si>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</si>
  <si>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</si>
  <si>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</si>
  <si>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</si>
  <si>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</si>
  <si>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</si>
  <si>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</si>
  <si>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</si>
  <si>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</si>
  <si>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</si>
  <si>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</si>
  <si>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</si>
  <si>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</si>
  <si>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</si>
  <si>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</si>
  <si>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</si>
  <si>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</si>
  <si>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</si>
  <si>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</si>
  <si>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</si>
  <si>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</si>
  <si>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</si>
  <si>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</si>
  <si>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</si>
  <si>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</si>
  <si>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</si>
  <si>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</si>
  <si>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</si>
  <si>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</si>
  <si>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</si>
  <si>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</si>
  <si>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</si>
  <si>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</si>
  <si>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</si>
  <si>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</si>
  <si>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</si>
  <si>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</si>
  <si>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</si>
  <si>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</si>
  <si>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</si>
  <si>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</si>
  <si>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</si>
  <si>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</si>
  <si>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</si>
  <si>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</si>
  <si>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</si>
  <si>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</si>
  <si>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</si>
  <si>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</si>
  <si>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</si>
  <si>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</si>
  <si>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</si>
  <si>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</si>
  <si>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</si>
  <si>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</si>
  <si>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</si>
  <si>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</si>
  <si>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</si>
  <si>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</si>
  <si>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</si>
  <si>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</si>
  <si>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</si>
  <si>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</si>
  <si>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</si>
  <si>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</si>
  <si>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</si>
  <si>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</si>
  <si>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</si>
  <si>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</si>
  <si>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</si>
  <si>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</si>
  <si>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</si>
  <si>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</si>
  <si>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</si>
  <si>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</si>
  <si>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</si>
  <si>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</si>
  <si>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</si>
  <si>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</si>
  <si>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</si>
  <si>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</si>
  <si>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</si>
  <si>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</si>
  <si>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</si>
  <si>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</si>
  <si>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</si>
  <si>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</si>
  <si>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</si>
  <si>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</si>
  <si>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</si>
  <si>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</si>
  <si>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</si>
  <si>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</si>
  <si>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</si>
  <si>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</si>
  <si>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</si>
  <si>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</si>
  <si>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</si>
  <si>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</si>
  <si>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</si>
  <si>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</si>
  <si>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</si>
  <si>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</si>
  <si>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</si>
  <si>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</si>
  <si>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</si>
  <si>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</si>
  <si>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</si>
  <si>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</si>
  <si>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</si>
  <si>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</si>
  <si>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</si>
  <si>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</si>
  <si>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</si>
  <si>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</si>
  <si>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</si>
  <si>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</si>
  <si>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</si>
  <si>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</si>
  <si>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</si>
  <si>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</si>
  <si>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</si>
  <si>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</si>
  <si>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</si>
  <si>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</si>
  <si>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</si>
  <si>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</si>
  <si>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</si>
  <si>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</si>
  <si>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</si>
  <si>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</si>
  <si>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</si>
  <si>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</si>
  <si>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</si>
  <si>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</si>
  <si>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</si>
  <si>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</si>
  <si>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</si>
  <si>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</si>
  <si>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</si>
  <si>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</si>
  <si>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</si>
  <si>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</si>
  <si>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</si>
  <si>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</si>
  <si>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</si>
  <si>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</si>
  <si>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</si>
  <si>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</si>
  <si>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</si>
  <si>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</si>
  <si>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</si>
  <si>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</si>
  <si>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</si>
  <si>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</si>
  <si>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</si>
  <si>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</si>
  <si>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</si>
  <si>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</si>
  <si>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</si>
  <si>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</si>
  <si>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</si>
  <si>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</si>
  <si>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</si>
  <si>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</si>
  <si>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</si>
  <si>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</si>
  <si>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</si>
  <si>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</si>
  <si>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</si>
  <si>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</si>
  <si>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</si>
  <si>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</si>
  <si>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</si>
  <si>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</si>
  <si>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</si>
  <si>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</si>
  <si>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</si>
  <si>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</si>
  <si>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</si>
  <si>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</si>
  <si>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</si>
  <si>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</si>
  <si>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</si>
  <si>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</si>
  <si>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</si>
  <si>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</si>
  <si>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</si>
  <si>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</si>
  <si>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</si>
  <si>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</si>
  <si>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</si>
  <si>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</si>
  <si>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</si>
  <si>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</si>
  <si>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</si>
  <si>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</si>
  <si>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</si>
  <si>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</si>
  <si>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</si>
  <si>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</si>
  <si>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</si>
  <si>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</si>
  <si>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</si>
  <si>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</si>
  <si>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</si>
  <si>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</si>
  <si>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</si>
  <si>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</si>
  <si>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</si>
  <si>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</si>
  <si>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</si>
  <si>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</si>
  <si>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</si>
  <si>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</si>
  <si>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</si>
  <si>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</si>
  <si>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</si>
  <si>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</si>
  <si>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</si>
  <si>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</si>
  <si>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</si>
  <si>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</si>
  <si>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</si>
  <si>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</si>
  <si>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</si>
  <si>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</si>
  <si>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</si>
  <si>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</si>
  <si>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</si>
  <si>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</si>
  <si>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</si>
  <si>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</si>
  <si>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</si>
  <si>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</si>
  <si>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</si>
  <si>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</si>
  <si>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</si>
  <si>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</si>
  <si>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</si>
  <si>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</si>
  <si>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</si>
  <si>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</si>
  <si>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</si>
  <si>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</si>
  <si>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</si>
  <si>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</si>
  <si>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</si>
  <si>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</si>
  <si>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</si>
  <si>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</si>
  <si>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</si>
  <si>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</si>
  <si>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</si>
  <si>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</si>
  <si>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</si>
  <si>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</si>
  <si>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</si>
  <si>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</si>
  <si>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</si>
  <si>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</si>
  <si>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</si>
  <si>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</si>
  <si>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</si>
  <si>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</si>
  <si>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</si>
  <si>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</si>
  <si>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</si>
  <si>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</si>
  <si>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</si>
  <si>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</si>
  <si>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</si>
  <si>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</si>
  <si>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</si>
  <si>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</si>
  <si>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</si>
  <si>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</si>
  <si>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</si>
  <si>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</si>
  <si>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</si>
  <si>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</si>
  <si>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</si>
  <si>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</si>
  <si>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</si>
  <si>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</si>
  <si>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</si>
  <si>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</si>
  <si>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</si>
  <si>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</si>
  <si>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</si>
  <si>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</si>
  <si>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</si>
  <si>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</si>
  <si>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</si>
  <si>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</si>
  <si>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</si>
  <si>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</si>
  <si>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</si>
  <si>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</si>
  <si>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</si>
  <si>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</si>
  <si>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</si>
  <si>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</si>
  <si>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</si>
  <si>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</si>
  <si>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</si>
  <si>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</si>
  <si>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</si>
  <si>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</si>
  <si>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</si>
  <si>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</si>
  <si>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</si>
  <si>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</si>
  <si>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</si>
  <si>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</si>
  <si>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</si>
  <si>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</si>
  <si>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</si>
  <si>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</si>
  <si>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</si>
  <si>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</si>
  <si>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</si>
  <si>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</si>
  <si>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</si>
  <si>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</si>
  <si>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</si>
  <si>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</si>
  <si>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</si>
  <si>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</si>
  <si>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</si>
  <si>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</si>
  <si>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</si>
  <si>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</si>
  <si>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</si>
  <si>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</si>
  <si>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</si>
  <si>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</si>
  <si>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</si>
  <si>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</si>
  <si>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</si>
  <si>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</si>
  <si>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</si>
  <si>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</si>
  <si>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</si>
  <si>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</si>
  <si>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</si>
  <si>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</si>
  <si>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</si>
  <si>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</si>
  <si>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</si>
  <si>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</si>
  <si>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</si>
  <si>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</si>
  <si>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</si>
  <si>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</si>
  <si>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</si>
  <si>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</si>
  <si>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</si>
  <si>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</si>
  <si>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</si>
  <si>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</si>
  <si>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</si>
  <si>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</si>
  <si>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</si>
  <si>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</si>
  <si>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</si>
  <si>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</si>
  <si>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</si>
  <si>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</si>
  <si>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</si>
  <si>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</si>
  <si>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</si>
  <si>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</si>
  <si>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</si>
  <si>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</si>
  <si>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</si>
  <si>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</si>
  <si>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</si>
  <si>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</si>
  <si>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</si>
  <si>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</si>
  <si>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</si>
  <si>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</si>
  <si>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</si>
  <si>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</si>
  <si>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</si>
  <si>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</si>
  <si>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</si>
  <si>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</si>
  <si>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</si>
  <si>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</si>
  <si>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</si>
  <si>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</si>
  <si>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</si>
  <si>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</si>
  <si>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</si>
  <si>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</si>
  <si>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</si>
  <si>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</si>
  <si>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</si>
  <si>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</si>
  <si>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</si>
  <si>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</si>
  <si>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</si>
  <si>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</si>
  <si>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</si>
  <si>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</si>
  <si>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</si>
  <si>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</si>
  <si>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</si>
  <si>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</si>
  <si>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</si>
  <si>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</si>
  <si>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</si>
  <si>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</si>
  <si>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</si>
  <si>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</si>
  <si>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</si>
  <si>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</si>
  <si>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</si>
  <si>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</si>
  <si>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</si>
  <si>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</si>
  <si>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</si>
  <si>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</si>
  <si>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</si>
  <si>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</si>
  <si>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</si>
  <si>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</si>
  <si>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</si>
  <si>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</si>
  <si>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</si>
  <si>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</si>
  <si>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</si>
  <si>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</si>
  <si>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</si>
  <si>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</si>
  <si>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</si>
  <si>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</si>
  <si>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</si>
  <si>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</si>
  <si>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</si>
  <si>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</si>
  <si>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</si>
  <si>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</si>
  <si>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</si>
  <si>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</si>
  <si>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</si>
  <si>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</si>
  <si>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</si>
  <si>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</si>
  <si>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</si>
  <si>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</si>
  <si>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</si>
  <si>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</si>
  <si>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</si>
  <si>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</si>
  <si>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</si>
  <si>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</si>
  <si>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</si>
  <si>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</si>
  <si>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</si>
  <si>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</si>
  <si>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</si>
  <si>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</si>
  <si>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</si>
  <si>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</si>
  <si>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</si>
  <si>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</si>
  <si>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</si>
  <si>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</si>
  <si>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</si>
  <si>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</si>
  <si>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</si>
  <si>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</si>
  <si>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</si>
  <si>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</si>
  <si>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</si>
  <si>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</si>
  <si>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</si>
  <si>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</si>
  <si>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</si>
  <si>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</si>
  <si>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</si>
  <si>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</si>
  <si>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</si>
  <si>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</si>
  <si>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</si>
  <si>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</si>
  <si>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</si>
  <si>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</si>
  <si>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</si>
  <si>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</si>
  <si>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</si>
  <si>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</si>
  <si>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</si>
  <si>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</si>
  <si>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</si>
  <si>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</si>
  <si>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</si>
  <si>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</si>
  <si>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</si>
  <si>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</si>
  <si>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</si>
  <si>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</si>
  <si>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</si>
  <si>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</si>
  <si>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</si>
  <si>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</si>
  <si>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</si>
  <si>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</si>
  <si>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</si>
  <si>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</si>
  <si>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</si>
  <si>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</si>
  <si>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</si>
  <si>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</si>
  <si>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</si>
  <si>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</si>
  <si>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</si>
  <si>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</si>
  <si>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</si>
  <si>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</si>
  <si>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</si>
  <si>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</si>
  <si>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</si>
  <si>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</si>
  <si>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</si>
  <si>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</si>
  <si>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</si>
  <si>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</si>
  <si>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</si>
  <si>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</si>
  <si>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</si>
  <si>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</si>
  <si>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</si>
  <si>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</si>
  <si>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</si>
  <si>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</si>
  <si>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</si>
  <si>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</si>
  <si>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</si>
  <si>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</si>
  <si>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</si>
  <si>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</si>
  <si>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</si>
  <si>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</si>
  <si>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</si>
  <si>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</si>
  <si>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</si>
  <si>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</si>
  <si>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</si>
  <si>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</si>
  <si>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</si>
  <si>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</si>
  <si>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</si>
  <si>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</si>
  <si>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</si>
  <si>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</si>
  <si>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</si>
  <si>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</si>
  <si>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</si>
  <si>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</si>
  <si>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</si>
  <si>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</si>
  <si>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</si>
  <si>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</si>
  <si>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</si>
  <si>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</si>
  <si>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</si>
  <si>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</si>
  <si>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</si>
  <si>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</si>
  <si>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</si>
  <si>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</si>
  <si>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</si>
  <si>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</si>
  <si>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</si>
  <si>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</si>
  <si>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</si>
  <si>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</si>
  <si>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</si>
  <si>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</si>
  <si>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</si>
  <si>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</si>
  <si>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</si>
  <si>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</si>
  <si>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</si>
  <si>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</si>
  <si>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</si>
  <si>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</si>
  <si>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</si>
  <si>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</si>
  <si>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</si>
  <si>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</si>
  <si>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</si>
  <si>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</si>
  <si>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</si>
  <si>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</si>
  <si>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</si>
  <si>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</si>
  <si>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</si>
  <si>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</si>
  <si>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</si>
  <si>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</si>
  <si>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</si>
  <si>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</si>
  <si>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</si>
  <si>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</si>
  <si>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</si>
  <si>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</si>
  <si>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</si>
  <si>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</si>
  <si>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</si>
  <si>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</si>
  <si>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</si>
  <si>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</si>
  <si>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</si>
  <si>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</si>
  <si>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</si>
  <si>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</si>
  <si>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</si>
  <si>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</si>
  <si>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</si>
  <si>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</si>
  <si>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</si>
  <si>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</si>
  <si>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</si>
  <si>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</si>
  <si>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</si>
  <si>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</si>
  <si>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</si>
  <si>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</si>
  <si>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</si>
  <si>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</si>
  <si>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</si>
  <si>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</si>
  <si>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</si>
  <si>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</si>
  <si>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</si>
  <si>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</si>
  <si>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</si>
  <si>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</si>
  <si>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</si>
  <si>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</si>
  <si>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</si>
  <si>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</si>
  <si>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</si>
  <si>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</si>
  <si>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</si>
  <si>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</si>
  <si>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</si>
  <si>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</si>
  <si>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</si>
  <si>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</si>
  <si>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</si>
  <si>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</si>
  <si>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</si>
  <si>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</si>
  <si>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</si>
  <si>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</si>
  <si>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</si>
  <si>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</si>
  <si>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</si>
  <si>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</si>
  <si>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</si>
  <si>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</si>
  <si>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</si>
  <si>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</si>
  <si>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</si>
  <si>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</si>
  <si>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</si>
  <si>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</si>
  <si>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</si>
  <si>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</si>
  <si>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</si>
  <si>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</si>
  <si>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</si>
  <si>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</si>
  <si>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</si>
  <si>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</si>
  <si>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</si>
  <si>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</si>
  <si>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</si>
  <si>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</si>
  <si>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</si>
  <si>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</si>
  <si>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</si>
  <si>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</si>
  <si>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</si>
  <si>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</si>
  <si>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</si>
  <si>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</si>
  <si>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</si>
  <si>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</si>
  <si>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</si>
  <si>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</si>
  <si>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</si>
  <si>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</si>
  <si>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</si>
  <si>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</si>
  <si>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</si>
  <si>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</si>
  <si>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</si>
  <si>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</si>
  <si>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</si>
  <si>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</si>
  <si>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</si>
  <si>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</si>
  <si>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</si>
  <si>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</si>
  <si>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</si>
  <si>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</si>
  <si>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</si>
  <si>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</si>
  <si>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</si>
  <si>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</si>
  <si>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</si>
  <si>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</si>
  <si>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</si>
  <si>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</si>
  <si>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</si>
  <si>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</si>
  <si>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</si>
  <si>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</si>
  <si>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</si>
  <si>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</si>
  <si>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</si>
  <si>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</si>
  <si>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</si>
  <si>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</si>
  <si>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</si>
  <si>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</si>
  <si>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</si>
  <si>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</si>
  <si>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</si>
  <si>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</si>
  <si>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</si>
  <si>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</si>
  <si>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</si>
  <si>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</si>
  <si>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</si>
  <si>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</si>
  <si>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</si>
  <si>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</si>
  <si>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</si>
  <si>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</si>
  <si>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</si>
  <si>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</si>
  <si>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</si>
  <si>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</si>
  <si>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</si>
  <si>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</si>
  <si>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</si>
  <si>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</si>
  <si>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</si>
  <si>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</si>
  <si>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</si>
  <si>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</si>
  <si>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</si>
  <si>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</si>
  <si>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</si>
  <si>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</si>
  <si>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</si>
  <si>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</si>
  <si>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</si>
  <si>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</si>
  <si>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</si>
  <si>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</si>
  <si>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</si>
  <si>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</si>
  <si>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</si>
  <si>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</si>
  <si>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</si>
  <si>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</si>
  <si>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</si>
  <si>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</si>
  <si>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</si>
  <si>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</si>
  <si>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</si>
  <si>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</si>
  <si>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</si>
  <si>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</si>
  <si>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</si>
  <si>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</si>
  <si>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</si>
  <si>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</si>
  <si>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</si>
  <si>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</si>
  <si>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</si>
  <si>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</si>
  <si>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</si>
  <si>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</si>
  <si>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</si>
  <si>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</si>
  <si>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</si>
  <si>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</si>
  <si>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</si>
  <si>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</si>
  <si>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</si>
  <si>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</si>
  <si>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</si>
  <si>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</si>
  <si>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</si>
  <si>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</si>
  <si>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</si>
  <si>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</si>
  <si>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</si>
  <si>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</si>
  <si>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</si>
  <si>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</si>
  <si>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</si>
  <si>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</si>
  <si>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</si>
  <si>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</si>
  <si>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</si>
  <si>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</si>
  <si>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</si>
  <si>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</si>
  <si>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</si>
  <si>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</si>
  <si>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</si>
  <si>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</si>
  <si>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</si>
  <si>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</si>
  <si>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</si>
  <si>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</si>
  <si>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</si>
  <si>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</si>
  <si>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</si>
  <si>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</si>
  <si>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</si>
  <si>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</si>
  <si>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</si>
  <si>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</si>
  <si>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</si>
  <si>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</si>
  <si>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</si>
  <si>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</si>
  <si>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</si>
  <si>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</si>
  <si>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</si>
  <si>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</si>
  <si>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</si>
  <si>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</si>
  <si>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</si>
  <si>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</si>
  <si>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</si>
  <si>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</si>
  <si>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</si>
  <si>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</si>
  <si>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</si>
  <si>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</si>
  <si>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</si>
  <si>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</si>
  <si>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</si>
  <si>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</si>
  <si>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</si>
  <si>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</si>
  <si>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</si>
  <si>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</si>
  <si>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</si>
  <si>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</si>
  <si>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</si>
  <si>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</si>
  <si>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</si>
  <si>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</si>
  <si>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</si>
  <si>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</si>
  <si>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</si>
  <si>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</si>
  <si>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</si>
  <si>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</si>
  <si>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</si>
  <si>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</si>
  <si>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</si>
  <si>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</si>
  <si>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</si>
  <si>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</si>
  <si>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</si>
  <si>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</si>
  <si>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</si>
  <si>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</si>
  <si>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</si>
  <si>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</si>
  <si>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</si>
  <si>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</si>
  <si>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</si>
  <si>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</si>
  <si>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</si>
  <si>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</si>
  <si>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</si>
  <si>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</si>
  <si>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</si>
  <si>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</si>
  <si>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</si>
  <si>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</si>
  <si>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</si>
  <si>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</si>
  <si>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</si>
  <si>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</si>
  <si>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</si>
  <si>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</si>
  <si>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</si>
  <si>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</si>
  <si>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</si>
  <si>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</si>
  <si>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</si>
  <si>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</si>
  <si>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</si>
  <si>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</si>
  <si>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</si>
  <si>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</si>
  <si>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</si>
  <si>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</si>
  <si>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</si>
  <si>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</si>
  <si>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</si>
  <si>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</si>
  <si>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</si>
  <si>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</si>
  <si>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</si>
  <si>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</si>
  <si>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</si>
  <si>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</si>
  <si>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</si>
  <si>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</si>
  <si>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</si>
  <si>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</si>
  <si>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</si>
  <si>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</si>
  <si>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</si>
  <si>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</si>
  <si>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</si>
  <si>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</si>
  <si>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</si>
  <si>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</si>
  <si>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</si>
  <si>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</si>
  <si>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</si>
  <si>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</si>
  <si>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</si>
  <si>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</si>
  <si>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</si>
  <si>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</si>
  <si>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</si>
  <si>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</si>
  <si>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</si>
  <si>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</si>
  <si>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</si>
  <si>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</si>
  <si>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</si>
  <si>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</si>
  <si>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</si>
  <si>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</si>
  <si>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</si>
  <si>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</si>
  <si>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</si>
  <si>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</si>
  <si>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</si>
  <si>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</si>
  <si>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</si>
  <si>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</si>
  <si>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</si>
  <si>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</si>
  <si>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</si>
  <si>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</si>
  <si>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</si>
  <si>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</si>
  <si>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</si>
  <si>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</si>
  <si>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</si>
  <si>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</si>
  <si>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</si>
  <si>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</si>
  <si>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</si>
  <si>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</si>
  <si>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</si>
  <si>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</si>
  <si>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</si>
  <si>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</si>
  <si>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</si>
  <si>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</si>
  <si>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</si>
  <si>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</si>
  <si>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</si>
  <si>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</si>
  <si>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</si>
  <si>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</si>
  <si>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</si>
  <si>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</si>
  <si>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</si>
  <si>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</si>
  <si>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</si>
  <si>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</si>
  <si>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</si>
  <si>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</si>
  <si>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</si>
  <si>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</si>
  <si>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</si>
  <si>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</si>
  <si>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</si>
  <si>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</si>
  <si>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</si>
  <si>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</si>
  <si>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</si>
  <si>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</si>
  <si>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</si>
  <si>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</si>
  <si>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</si>
  <si>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</si>
  <si>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</si>
  <si>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</si>
  <si>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</si>
  <si>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</si>
  <si>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</si>
  <si>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</si>
  <si>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</si>
  <si>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</si>
  <si>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</si>
  <si>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</si>
  <si>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</si>
  <si>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</si>
  <si>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</si>
  <si>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</si>
  <si>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</si>
  <si>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</si>
  <si>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</si>
  <si>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</si>
  <si>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</si>
  <si>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</si>
  <si>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</si>
  <si>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</si>
  <si>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</si>
  <si>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</si>
  <si>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</si>
  <si>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</si>
  <si>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</si>
  <si>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</si>
  <si>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</si>
  <si>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</si>
  <si>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</si>
  <si>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</si>
  <si>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</si>
  <si>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</si>
  <si>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</si>
  <si>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</si>
  <si>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</si>
  <si>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</si>
  <si>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</si>
  <si>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</si>
  <si>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</si>
  <si>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</si>
  <si>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</si>
  <si>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</si>
  <si>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</si>
  <si>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</si>
  <si>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</si>
  <si>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</si>
  <si>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</si>
  <si>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</si>
  <si>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</si>
  <si>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</si>
  <si>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</si>
  <si>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</si>
  <si>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</si>
  <si>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</si>
  <si>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</si>
  <si>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</si>
  <si>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</si>
  <si>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</si>
  <si>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</si>
  <si>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</si>
  <si>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</si>
  <si>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</si>
  <si>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</si>
  <si>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</si>
  <si>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</si>
  <si>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</si>
  <si>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</si>
  <si>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</si>
  <si>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</si>
  <si>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</si>
  <si>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</si>
  <si>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</si>
  <si>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</si>
  <si>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</si>
  <si>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</si>
  <si>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</si>
  <si>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</si>
  <si>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</si>
  <si>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</si>
  <si>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</si>
  <si>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</si>
  <si>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</si>
  <si>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</si>
  <si>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</si>
  <si>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</si>
  <si>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</si>
  <si>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</si>
  <si>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</si>
  <si>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</si>
  <si>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</si>
  <si>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</si>
  <si>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</si>
  <si>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</si>
  <si>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</si>
  <si>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</si>
  <si>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</si>
  <si>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</si>
  <si>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</si>
  <si>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</si>
  <si>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</si>
  <si>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</si>
  <si>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</si>
  <si>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</si>
  <si>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</si>
  <si>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</si>
  <si>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</si>
  <si>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</si>
  <si>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</si>
  <si>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</si>
  <si>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</si>
  <si>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</si>
  <si>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</si>
  <si>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</si>
  <si>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</si>
  <si>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</si>
  <si>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</si>
  <si>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</si>
  <si>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</si>
  <si>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</si>
  <si>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</si>
  <si>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</si>
  <si>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</si>
  <si>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</si>
  <si>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</si>
  <si>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</si>
  <si>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</si>
  <si>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</si>
  <si>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</si>
  <si>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</si>
  <si>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</si>
  <si>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</si>
  <si>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</si>
  <si>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</si>
  <si>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</si>
  <si>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</si>
  <si>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</si>
  <si>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</si>
  <si>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</si>
  <si>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</si>
  <si>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</si>
  <si>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</si>
  <si>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</si>
  <si>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</si>
  <si>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</si>
  <si>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</si>
  <si>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</si>
  <si>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</si>
  <si>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</si>
  <si>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</si>
  <si>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</si>
  <si>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</si>
  <si>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</si>
  <si>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</si>
  <si>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</si>
  <si>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</si>
  <si>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</si>
  <si>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</si>
  <si>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</si>
  <si>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</si>
  <si>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</si>
  <si>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</si>
  <si>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</si>
  <si>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</si>
  <si>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</si>
  <si>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</si>
  <si>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</si>
  <si>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</si>
  <si>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</si>
  <si>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</si>
  <si>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</si>
  <si>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</si>
  <si>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</si>
  <si>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</si>
  <si>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</si>
  <si>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</si>
  <si>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</si>
  <si>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</si>
  <si>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</si>
  <si>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</si>
  <si>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</si>
  <si>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</si>
  <si>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</si>
  <si>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</si>
  <si>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</si>
  <si>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</si>
  <si>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</si>
  <si>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</si>
  <si>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</si>
  <si>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</si>
  <si>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</si>
  <si>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</si>
  <si>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</si>
  <si>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</si>
  <si>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</si>
  <si>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</si>
  <si>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</si>
  <si>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</si>
  <si>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</si>
  <si>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</si>
  <si>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</si>
  <si>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</si>
  <si>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</si>
  <si>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</si>
  <si>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</si>
  <si>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</si>
  <si>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</si>
  <si>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</si>
  <si>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</si>
  <si>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</si>
  <si>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</si>
  <si>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</si>
  <si>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</si>
  <si>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</si>
  <si>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</si>
  <si>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</si>
  <si>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</si>
  <si>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</si>
  <si>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</si>
  <si>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</si>
  <si>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</si>
  <si>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</si>
  <si>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</si>
  <si>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</si>
  <si>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</si>
  <si>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</si>
  <si>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</si>
  <si>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</si>
  <si>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</si>
  <si>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</si>
  <si>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</si>
  <si>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</si>
  <si>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</si>
  <si>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</si>
  <si>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</si>
  <si>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</si>
  <si>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</si>
  <si>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</si>
  <si>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</si>
  <si>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</si>
  <si>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</si>
  <si>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</si>
  <si>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</si>
  <si>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</si>
  <si>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</si>
  <si>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</si>
  <si>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</si>
  <si>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</si>
  <si>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</si>
  <si>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</si>
  <si>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</si>
  <si>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</si>
  <si>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</si>
  <si>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</si>
  <si>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</si>
  <si>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</si>
  <si>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</si>
  <si>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</si>
  <si>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</si>
  <si>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</si>
  <si>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</si>
  <si>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</si>
  <si>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</si>
  <si>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</si>
  <si>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</si>
  <si>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</si>
  <si>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</si>
  <si>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</si>
  <si>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</si>
  <si>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</si>
  <si>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</si>
  <si>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</si>
  <si>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</si>
  <si>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</si>
  <si>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</si>
  <si>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</si>
  <si>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</si>
  <si>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</si>
  <si>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</si>
  <si>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</si>
  <si>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</si>
  <si>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</si>
  <si>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</si>
  <si>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</si>
  <si>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</si>
  <si>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</si>
  <si>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</si>
  <si>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</si>
  <si>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</si>
  <si>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</si>
  <si>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</si>
  <si>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</si>
  <si>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</si>
  <si>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</si>
  <si>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</si>
  <si>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</si>
  <si>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</si>
  <si>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</si>
  <si>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</si>
  <si>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</si>
  <si>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</si>
  <si>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</si>
  <si>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</si>
  <si>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</si>
  <si>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</si>
  <si>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</si>
  <si>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</si>
  <si>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</si>
  <si>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</si>
  <si>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</si>
  <si>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</si>
  <si>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</si>
  <si>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</si>
  <si>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</si>
  <si>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</si>
  <si>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</si>
  <si>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</si>
  <si>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</si>
  <si>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</si>
  <si>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</si>
  <si>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</si>
  <si>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</si>
  <si>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</si>
  <si>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</si>
  <si>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</si>
  <si>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</si>
  <si>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</si>
  <si>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</si>
  <si>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</si>
  <si>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</si>
  <si>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</si>
  <si>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</si>
  <si>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</si>
  <si>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</si>
  <si>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</si>
  <si>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</si>
  <si>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</si>
  <si>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</si>
  <si>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</si>
  <si>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</si>
  <si>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</si>
  <si>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</si>
  <si>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</si>
  <si>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</si>
  <si>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</si>
  <si>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</si>
  <si>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</si>
  <si>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</si>
  <si>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</si>
  <si>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</si>
  <si>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</si>
  <si>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</si>
  <si>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</si>
  <si>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</si>
  <si>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</si>
  <si>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</si>
  <si>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</si>
  <si>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</si>
  <si>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</si>
  <si>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</si>
  <si>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</si>
  <si>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</si>
  <si>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</si>
  <si>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</si>
  <si>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</si>
  <si>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</si>
  <si>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</si>
  <si>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</si>
  <si>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</si>
  <si>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</si>
  <si>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</si>
  <si>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</si>
  <si>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</si>
  <si>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</si>
  <si>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</si>
  <si>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</si>
  <si>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</si>
  <si>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</si>
  <si>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</si>
  <si>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</si>
  <si>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</si>
  <si>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</si>
  <si>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</si>
  <si>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</si>
  <si>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</si>
  <si>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</si>
  <si>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</si>
  <si>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</si>
  <si>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</si>
  <si>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</si>
  <si>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</si>
  <si>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</si>
  <si>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</si>
  <si>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</si>
  <si>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</si>
  <si>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</si>
  <si>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</si>
  <si>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</si>
  <si>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</si>
  <si>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</si>
  <si>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</si>
  <si>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</si>
  <si>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</si>
  <si>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</si>
  <si>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</si>
  <si>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</si>
  <si>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</si>
  <si>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</si>
  <si>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</si>
  <si>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</si>
  <si>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</si>
  <si>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</si>
  <si>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</si>
  <si>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</si>
  <si>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</si>
  <si>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</si>
  <si>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</si>
  <si>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</si>
  <si>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</si>
  <si>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</si>
  <si>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</si>
  <si>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</si>
  <si>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</si>
  <si>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</si>
  <si>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</si>
  <si>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</si>
  <si>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</si>
  <si>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</si>
  <si>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</si>
  <si>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</si>
  <si>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</si>
  <si>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</si>
  <si>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</si>
  <si>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</si>
  <si>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</si>
  <si>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</si>
  <si>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</si>
  <si>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</si>
  <si>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</si>
  <si>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</si>
  <si>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</si>
  <si>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</si>
  <si>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</si>
  <si>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</si>
  <si>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</si>
  <si>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</si>
  <si>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</si>
  <si>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</si>
  <si>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</si>
  <si>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</si>
  <si>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</si>
  <si>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</si>
  <si>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</si>
  <si>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</si>
  <si>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</si>
  <si>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</si>
  <si>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</si>
  <si>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</si>
  <si>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</si>
  <si>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</si>
  <si>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</si>
  <si>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</si>
  <si>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</si>
  <si>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</si>
  <si>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</si>
  <si>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</si>
  <si>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</si>
  <si>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</si>
  <si>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</si>
  <si>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</si>
  <si>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</si>
  <si>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</si>
  <si>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</si>
  <si>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</si>
  <si>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</si>
  <si>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</si>
  <si>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</si>
  <si>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</si>
  <si>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</si>
  <si>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</si>
  <si>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</si>
  <si>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</si>
  <si>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</si>
  <si>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</si>
  <si>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</si>
  <si>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</si>
  <si>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</si>
  <si>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</si>
  <si>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</si>
  <si>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</si>
  <si>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</si>
  <si>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</si>
  <si>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</si>
  <si>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</si>
  <si>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</si>
  <si>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</si>
  <si>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</si>
  <si>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</si>
  <si>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</si>
  <si>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</si>
  <si>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</si>
  <si>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</si>
  <si>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</si>
  <si>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</si>
  <si>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</si>
  <si>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</si>
  <si>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</si>
  <si>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</si>
  <si>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</si>
  <si>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</si>
  <si>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</si>
  <si>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</si>
  <si>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</si>
  <si>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</si>
  <si>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</si>
  <si>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</si>
  <si>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</si>
  <si>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</si>
  <si>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</si>
  <si>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</si>
  <si>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</si>
  <si>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</si>
  <si>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</si>
  <si>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</si>
  <si>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</si>
  <si>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</si>
  <si>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</si>
  <si>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</si>
  <si>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</si>
  <si>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</si>
  <si>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</si>
  <si>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</si>
  <si>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</si>
  <si>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</si>
  <si>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</si>
  <si>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</si>
  <si>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</si>
  <si>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</si>
  <si>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</si>
  <si>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</si>
  <si>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</si>
  <si>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</si>
  <si>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</si>
  <si>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</si>
  <si>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</si>
  <si>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</si>
  <si>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</si>
  <si>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</si>
  <si>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</si>
  <si>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</si>
  <si>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</si>
  <si>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</si>
  <si>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</si>
  <si>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</si>
  <si>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</si>
  <si>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</si>
  <si>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</si>
  <si>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</si>
  <si>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</si>
  <si>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</si>
  <si>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</si>
  <si>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</si>
  <si>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</si>
  <si>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</si>
  <si>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</si>
  <si>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</si>
  <si>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</si>
  <si>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</si>
  <si>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</si>
  <si>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</si>
  <si>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</si>
  <si>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</si>
  <si>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</si>
  <si>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</si>
  <si>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</si>
  <si>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</si>
  <si>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</si>
  <si>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</si>
  <si>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</si>
  <si>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</si>
  <si>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</si>
  <si>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</si>
  <si>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</si>
  <si>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</si>
  <si>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</si>
  <si>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</si>
  <si>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</si>
  <si>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</si>
  <si>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</si>
  <si>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</si>
  <si>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</si>
  <si>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</si>
  <si>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</si>
  <si>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</si>
  <si>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</si>
  <si>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</si>
  <si>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</si>
  <si>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</si>
  <si>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</si>
  <si>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</si>
  <si>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</si>
  <si>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</si>
  <si>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</si>
  <si>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</si>
  <si>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</si>
  <si>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</si>
  <si>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</si>
  <si>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</si>
  <si>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</si>
  <si>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</si>
  <si>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</si>
  <si>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</si>
  <si>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</si>
  <si>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</si>
  <si>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</si>
  <si>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</si>
  <si>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</si>
  <si>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</si>
  <si>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</si>
  <si>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</si>
  <si>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</si>
  <si>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</si>
  <si>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</si>
  <si>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</si>
  <si>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</si>
  <si>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</si>
  <si>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</si>
  <si>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</si>
  <si>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</si>
  <si>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</si>
  <si>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</si>
  <si>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</si>
  <si>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</si>
  <si>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</si>
  <si>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</si>
  <si>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</si>
  <si>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</si>
  <si>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</si>
  <si>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</si>
  <si>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</si>
  <si>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</si>
  <si>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</si>
  <si>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</si>
  <si>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</si>
  <si>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</si>
  <si>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</si>
  <si>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</si>
  <si>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</si>
  <si>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</si>
  <si>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</si>
  <si>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</si>
  <si>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</si>
  <si>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</si>
  <si>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</si>
  <si>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</si>
  <si>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</si>
  <si>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</si>
  <si>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</si>
  <si>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</si>
  <si>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</si>
  <si>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</si>
  <si>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</si>
  <si>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</si>
  <si>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</si>
  <si>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</si>
  <si>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</si>
  <si>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</si>
  <si>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</si>
  <si>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</si>
  <si>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</si>
  <si>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</si>
  <si>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</si>
  <si>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</si>
  <si>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</si>
  <si>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</si>
  <si>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</si>
  <si>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</si>
  <si>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</si>
  <si>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</si>
  <si>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</si>
  <si>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</si>
  <si>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</si>
  <si>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</si>
  <si>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</si>
  <si>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</si>
  <si>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</si>
  <si>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</si>
  <si>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</si>
  <si>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</si>
  <si>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</si>
  <si>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</si>
  <si>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</si>
  <si>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</si>
  <si>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</si>
  <si>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</si>
  <si>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</si>
  <si>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</si>
  <si>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</si>
  <si>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</si>
  <si>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</si>
  <si>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</si>
  <si>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</si>
  <si>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</si>
  <si>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</si>
  <si>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</si>
  <si>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</si>
  <si>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</si>
  <si>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</si>
  <si>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</si>
  <si>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</si>
  <si>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</si>
  <si>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</si>
  <si>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</si>
  <si>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</si>
  <si>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</si>
  <si>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</si>
  <si>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</si>
  <si>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</si>
  <si>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</si>
  <si>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</si>
  <si>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</si>
  <si>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</si>
  <si>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</si>
  <si>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</si>
  <si>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</si>
  <si>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</si>
  <si>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</si>
  <si>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</si>
  <si>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</si>
  <si>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</si>
  <si>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</si>
  <si>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</si>
  <si>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</si>
  <si>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</si>
  <si>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</si>
  <si>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</si>
  <si>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</si>
  <si>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</si>
  <si>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</si>
  <si>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</si>
  <si>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</si>
  <si>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</si>
  <si>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</si>
  <si>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</si>
  <si>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</si>
  <si>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</si>
  <si>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</si>
  <si>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</si>
  <si>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</si>
  <si>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</si>
  <si>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</si>
  <si>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</si>
  <si>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</si>
  <si>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</si>
  <si>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</si>
  <si>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</si>
  <si>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</si>
  <si>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</si>
  <si>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</si>
  <si>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</si>
  <si>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</si>
  <si>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</si>
  <si>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</si>
  <si>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</si>
  <si>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</si>
  <si>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</si>
  <si>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</si>
  <si>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</si>
  <si>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</si>
  <si>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</si>
  <si>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</si>
  <si>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</si>
  <si>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</si>
  <si>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</si>
  <si>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</si>
  <si>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</si>
  <si>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</si>
  <si>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</si>
  <si>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</si>
  <si>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</si>
  <si>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</si>
  <si>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</si>
  <si>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</si>
  <si>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</si>
  <si>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</si>
  <si>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</si>
  <si>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</si>
  <si>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</si>
  <si>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</si>
  <si>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</si>
  <si>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</si>
  <si>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</si>
  <si>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</si>
  <si>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</si>
  <si>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</si>
  <si>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</si>
  <si>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</si>
  <si>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</si>
  <si>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</si>
  <si>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</si>
  <si>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</si>
  <si>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</si>
  <si>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</si>
  <si>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</si>
  <si>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</si>
  <si>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</si>
  <si>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</si>
  <si>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</si>
  <si>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</si>
  <si>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</si>
  <si>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</si>
  <si>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</si>
  <si>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</si>
  <si>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</si>
  <si>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</si>
  <si>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</si>
  <si>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</si>
  <si>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</si>
  <si>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</si>
  <si>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</si>
  <si>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</si>
  <si>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</si>
  <si>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</si>
  <si>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</si>
  <si>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</si>
  <si>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</si>
  <si>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</si>
  <si>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</si>
  <si>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</si>
  <si>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</si>
  <si>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</si>
  <si>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</si>
  <si>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</si>
  <si>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</si>
  <si>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</si>
  <si>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</si>
  <si>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</si>
  <si>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</si>
  <si>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</si>
  <si>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</si>
  <si>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</si>
  <si>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</si>
  <si>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</si>
  <si>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</si>
  <si>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</si>
  <si>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</si>
  <si>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</si>
  <si>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</si>
  <si>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</si>
  <si>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</si>
  <si>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</si>
  <si>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</si>
  <si>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</si>
  <si>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</si>
  <si>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</si>
  <si>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</si>
  <si>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</si>
  <si>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</si>
  <si>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</si>
  <si>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</si>
  <si>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</si>
  <si>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</si>
  <si>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</si>
  <si>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</si>
  <si>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</si>
  <si>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</si>
  <si>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</si>
  <si>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</si>
  <si>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</si>
  <si>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</si>
  <si>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</si>
  <si>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</si>
  <si>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</si>
  <si>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</si>
  <si>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</si>
  <si>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</si>
  <si>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</si>
  <si>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</si>
  <si>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</si>
  <si>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</si>
  <si>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</si>
  <si>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</si>
  <si>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</si>
  <si>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</si>
  <si>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</si>
  <si>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</si>
  <si>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</si>
  <si>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</si>
  <si>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</si>
  <si>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</si>
  <si>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</si>
  <si>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</si>
  <si>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</si>
  <si>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</si>
  <si>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</si>
  <si>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</si>
  <si>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</si>
  <si>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</si>
  <si>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</si>
  <si>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</si>
  <si>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</si>
  <si>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</si>
  <si>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</si>
  <si>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</si>
  <si>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</si>
  <si>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</si>
  <si>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</si>
  <si>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</si>
  <si>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</si>
  <si>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</si>
  <si>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</si>
  <si>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</si>
  <si>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</si>
  <si>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</si>
  <si>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</si>
  <si>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</si>
  <si>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</si>
  <si>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</si>
  <si>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</si>
  <si>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</si>
  <si>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</si>
  <si>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</si>
  <si>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</si>
  <si>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</si>
  <si>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</si>
  <si>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</si>
  <si>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</si>
  <si>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</si>
  <si>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</si>
  <si>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</si>
  <si>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</si>
  <si>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</si>
  <si>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</si>
  <si>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</si>
  <si>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</si>
  <si>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</si>
  <si>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</si>
  <si>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</si>
  <si>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</si>
  <si>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</si>
  <si>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</si>
  <si>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</si>
  <si>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</si>
  <si>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</si>
  <si>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</si>
  <si>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</si>
  <si>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</si>
  <si>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</si>
  <si>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</si>
  <si>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</si>
  <si>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</si>
  <si>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</si>
  <si>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</si>
  <si>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</si>
  <si>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</si>
  <si>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</si>
  <si>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</si>
  <si>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</si>
  <si>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</si>
  <si>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</si>
  <si>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</si>
  <si>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</si>
  <si>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</si>
  <si>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</si>
  <si>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</si>
  <si>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</si>
  <si>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</si>
  <si>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</si>
  <si>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</si>
  <si>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</si>
  <si>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</si>
  <si>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</si>
  <si>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</si>
  <si>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</si>
  <si>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</si>
  <si>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</si>
  <si>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</si>
  <si>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</si>
  <si>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</si>
  <si>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</si>
  <si>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</si>
  <si>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</si>
  <si>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</si>
  <si>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</si>
  <si>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</si>
  <si>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</si>
  <si>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</si>
  <si>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</si>
  <si>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</si>
  <si>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</si>
  <si>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</si>
  <si>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</si>
  <si>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</si>
  <si>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</si>
  <si>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</si>
  <si>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</si>
  <si>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</si>
  <si>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</si>
  <si>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</si>
  <si>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</si>
  <si>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</si>
  <si>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</si>
  <si>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</si>
  <si>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</si>
  <si>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</si>
  <si>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</si>
  <si>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</si>
  <si>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</si>
  <si>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</si>
  <si>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</si>
  <si>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</si>
  <si>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</si>
  <si>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</si>
  <si>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</si>
  <si>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</si>
  <si>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</si>
  <si>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</si>
  <si>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</si>
  <si>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</si>
  <si>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</si>
  <si>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</si>
  <si>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</si>
  <si>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</si>
  <si>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</si>
  <si>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</si>
  <si>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</si>
  <si>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</si>
  <si>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</si>
  <si>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</si>
  <si>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</si>
  <si>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</si>
  <si>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</si>
  <si>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</si>
  <si>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</si>
  <si>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</si>
  <si>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</si>
  <si>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</si>
  <si>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</si>
  <si>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</si>
  <si>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</si>
  <si>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</si>
  <si>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</si>
  <si>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</si>
  <si>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</si>
  <si>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</si>
  <si>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</si>
  <si>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</si>
  <si>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</si>
  <si>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</si>
  <si>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</si>
  <si>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</si>
  <si>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</si>
  <si>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</si>
  <si>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</si>
  <si>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</si>
  <si>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</si>
  <si>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</si>
  <si>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</si>
  <si>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</si>
  <si>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</si>
  <si>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</si>
  <si>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</si>
  <si>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</si>
  <si>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</si>
  <si>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</si>
  <si>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</si>
  <si>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</si>
  <si>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</si>
  <si>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</si>
  <si>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</si>
  <si>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</si>
  <si>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</si>
  <si>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</si>
  <si>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</si>
  <si>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</si>
  <si>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</si>
  <si>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</si>
  <si>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</si>
  <si>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</si>
  <si>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</si>
  <si>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</si>
  <si>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</si>
  <si>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</si>
  <si>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</si>
  <si>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</si>
  <si>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</si>
  <si>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</si>
  <si>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</si>
  <si>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</si>
  <si>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</si>
  <si>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</si>
  <si>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</si>
  <si>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</si>
  <si>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</si>
  <si>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</si>
  <si>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</si>
  <si>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</si>
  <si>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</si>
  <si>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</si>
  <si>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</si>
  <si>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</si>
  <si>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</si>
  <si>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</si>
  <si>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</si>
  <si>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</si>
  <si>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</si>
  <si>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</si>
  <si>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</si>
  <si>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</si>
  <si>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</si>
  <si>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</si>
  <si>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</si>
  <si>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</si>
  <si>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</si>
  <si>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</si>
  <si>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</si>
  <si>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</si>
  <si>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</si>
  <si>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</si>
  <si>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</si>
  <si>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</si>
  <si>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</si>
  <si>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</si>
  <si>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</si>
  <si>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</si>
  <si>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</si>
  <si>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</si>
  <si>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</si>
  <si>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</si>
  <si>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</si>
  <si>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</si>
  <si>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</si>
  <si>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</si>
  <si>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</si>
  <si>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</si>
  <si>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</si>
  <si>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</si>
  <si>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</si>
  <si>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</si>
  <si>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</si>
  <si>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</si>
  <si>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</si>
  <si>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</si>
  <si>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</si>
  <si>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</si>
  <si>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</si>
  <si>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</si>
  <si>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</si>
  <si>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</si>
  <si>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</si>
  <si>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</si>
  <si>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</si>
  <si>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</si>
  <si>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</si>
  <si>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</si>
  <si>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</si>
  <si>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</si>
  <si>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</si>
  <si>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</si>
  <si>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</si>
  <si>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</si>
  <si>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</si>
  <si>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</si>
  <si>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</si>
  <si>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</si>
  <si>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</si>
  <si>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</si>
  <si>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</si>
  <si>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</si>
  <si>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</si>
  <si>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</si>
  <si>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</si>
  <si>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</si>
  <si>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</si>
  <si>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</si>
  <si>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</si>
  <si>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</si>
  <si>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</si>
  <si>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</si>
  <si>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</si>
  <si>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</si>
  <si>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</si>
  <si>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</si>
  <si>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</si>
  <si>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</si>
  <si>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</si>
  <si>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</si>
  <si>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</si>
  <si>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</si>
  <si>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</si>
  <si>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</si>
  <si>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</si>
  <si>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</si>
  <si>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</si>
  <si>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</si>
  <si>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</si>
  <si>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</si>
  <si>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</si>
  <si>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</si>
  <si>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</si>
  <si>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</si>
  <si>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</si>
  <si>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</si>
  <si>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</si>
  <si>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</si>
  <si>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</si>
  <si>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</si>
  <si>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</si>
  <si>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</si>
  <si>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</si>
  <si>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</si>
  <si>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</si>
  <si>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</si>
  <si>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</si>
  <si>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</si>
  <si>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</si>
  <si>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</si>
  <si>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</si>
  <si>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</si>
  <si>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</si>
  <si>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</si>
  <si>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</si>
  <si>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</si>
  <si>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</si>
  <si>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</si>
  <si>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</si>
  <si>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</si>
  <si>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</si>
  <si>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</si>
  <si>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</si>
  <si>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</si>
  <si>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</si>
  <si>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</si>
  <si>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</si>
  <si>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</si>
  <si>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</si>
  <si>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</si>
  <si>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</si>
  <si>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</si>
  <si>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</si>
  <si>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</si>
  <si>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</si>
  <si>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</si>
  <si>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</si>
  <si>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</si>
  <si>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</si>
  <si>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</si>
  <si>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</si>
  <si>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</si>
  <si>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</si>
  <si>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</si>
  <si>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</si>
  <si>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</si>
  <si>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</si>
  <si>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</si>
  <si>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</si>
  <si>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</si>
  <si>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</si>
  <si>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</si>
  <si>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</si>
  <si>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</si>
  <si>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</si>
  <si>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</si>
  <si>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</si>
  <si>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</si>
  <si>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</si>
  <si>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</si>
  <si>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</si>
  <si>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</si>
  <si>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</si>
  <si>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</si>
  <si>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</si>
  <si>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</si>
  <si>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</si>
  <si>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</si>
  <si>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</si>
  <si>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</si>
  <si>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</si>
  <si>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</si>
  <si>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</si>
  <si>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</si>
  <si>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</si>
  <si>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</si>
  <si>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</si>
  <si>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</si>
  <si>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</si>
  <si>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</si>
  <si>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</si>
  <si>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</si>
  <si>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</si>
  <si>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</si>
  <si>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</si>
  <si>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</si>
  <si>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</si>
  <si>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</si>
  <si>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</si>
  <si>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</si>
  <si>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</si>
  <si>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</si>
  <si>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</si>
  <si>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</si>
  <si>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</si>
  <si>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</si>
  <si>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</si>
  <si>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</si>
  <si>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</si>
  <si>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</si>
  <si>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</si>
  <si>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</si>
  <si>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</si>
  <si>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</si>
  <si>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</si>
  <si>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</si>
  <si>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</si>
  <si>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</si>
  <si>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</si>
  <si>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</si>
  <si>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</si>
  <si>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</si>
  <si>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</si>
  <si>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</si>
  <si>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</si>
  <si>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</si>
  <si>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</si>
  <si>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</si>
  <si>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</si>
  <si>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</si>
  <si>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</si>
  <si>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</si>
  <si>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</si>
  <si>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</si>
  <si>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</si>
  <si>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</si>
  <si>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</si>
  <si>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</si>
  <si>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</si>
  <si>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</si>
  <si>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</si>
  <si>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</si>
  <si>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</si>
  <si>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</si>
  <si>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</si>
  <si>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</si>
  <si>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</si>
  <si>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</si>
  <si>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</si>
  <si>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</si>
  <si>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</si>
  <si>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</si>
  <si>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</si>
  <si>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</si>
  <si>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</si>
  <si>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</si>
  <si>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</si>
  <si>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</si>
  <si>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</si>
  <si>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</si>
  <si>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</si>
  <si>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</si>
  <si>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</si>
  <si>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</si>
  <si>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</si>
  <si>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</si>
  <si>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</si>
  <si>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</si>
  <si>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</si>
  <si>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</si>
  <si>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</si>
  <si>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</si>
  <si>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</si>
  <si>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</si>
  <si>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</si>
  <si>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</si>
  <si>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</si>
  <si>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</si>
  <si>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</si>
  <si>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</si>
  <si>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</si>
  <si>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</si>
  <si>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</si>
  <si>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</si>
  <si>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</si>
  <si>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</si>
  <si>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</si>
  <si>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</si>
  <si>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</si>
  <si>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</si>
  <si>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</si>
  <si>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</si>
  <si>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</si>
  <si>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</si>
  <si>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</si>
  <si>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</si>
  <si>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</si>
  <si>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</si>
  <si>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</si>
  <si>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</si>
  <si>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</si>
  <si>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</si>
  <si>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</si>
  <si>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</si>
  <si>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</si>
  <si>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</si>
  <si>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</si>
  <si>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</si>
  <si>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</si>
  <si>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</si>
  <si>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</si>
  <si>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</si>
  <si>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</si>
  <si>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</si>
  <si>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</si>
  <si>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</si>
  <si>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</si>
  <si>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</si>
  <si>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</si>
  <si>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</si>
  <si>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</si>
  <si>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</si>
  <si>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</si>
  <si>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</si>
  <si>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</si>
  <si>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</si>
  <si>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</si>
  <si>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</si>
  <si>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</si>
  <si>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</si>
  <si>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</si>
  <si>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</si>
  <si>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</si>
  <si>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</si>
  <si>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</si>
  <si>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</si>
  <si>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</si>
  <si>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</si>
  <si>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</si>
  <si>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</si>
  <si>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</si>
  <si>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</si>
  <si>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</si>
  <si>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</si>
  <si>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</si>
  <si>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</si>
  <si>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</si>
  <si>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</si>
  <si>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</si>
  <si>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</si>
  <si>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</si>
  <si>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</si>
  <si>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</si>
  <si>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</si>
  <si>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</si>
  <si>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</si>
  <si>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</si>
  <si>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</si>
  <si>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</si>
  <si>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</si>
  <si>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</si>
  <si>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</si>
  <si>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</si>
  <si>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</si>
  <si>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</si>
  <si>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</si>
  <si>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</si>
  <si>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</si>
  <si>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</si>
  <si>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</si>
  <si>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</si>
  <si>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</si>
  <si>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</si>
  <si>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</si>
  <si>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</si>
  <si>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</si>
  <si>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</si>
  <si>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</si>
  <si>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</si>
  <si>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</si>
  <si>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</si>
  <si>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</si>
  <si>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</si>
  <si>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</si>
  <si>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</si>
  <si>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</si>
  <si>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</si>
  <si>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</si>
  <si>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</si>
  <si>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</si>
  <si>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</si>
  <si>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</si>
  <si>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</si>
  <si>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</si>
  <si>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</si>
  <si>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</si>
  <si>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</si>
  <si>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</si>
  <si>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</si>
  <si>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</si>
  <si>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</si>
  <si>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</si>
  <si>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</si>
  <si>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</si>
  <si>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</si>
  <si>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</si>
  <si>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</si>
  <si>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</si>
  <si>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</si>
  <si>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</si>
  <si>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</si>
  <si>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</si>
  <si>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</si>
  <si>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</si>
  <si>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</si>
  <si>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</si>
  <si>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</si>
  <si>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</si>
  <si>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</si>
  <si>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</si>
  <si>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</si>
  <si>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</si>
  <si>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</si>
  <si>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</si>
  <si>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</si>
  <si>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</si>
  <si>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</si>
  <si>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</si>
  <si>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</si>
  <si>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</si>
  <si>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</si>
  <si>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</si>
  <si>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</si>
  <si>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</si>
  <si>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</si>
  <si>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</si>
  <si>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</si>
  <si>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</si>
  <si>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</si>
  <si>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</si>
  <si>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</si>
  <si>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</si>
  <si>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</si>
  <si>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</si>
  <si>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</si>
  <si>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</si>
  <si>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</si>
  <si>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</si>
  <si>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</si>
  <si>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</si>
  <si>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</si>
  <si>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</si>
  <si>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</si>
  <si>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</si>
  <si>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</si>
  <si>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</si>
  <si>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</si>
  <si>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</si>
  <si>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</si>
  <si>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</si>
  <si>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</si>
  <si>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</si>
  <si>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</si>
  <si>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</si>
  <si>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</si>
  <si>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</si>
  <si>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</si>
  <si>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</si>
  <si>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</si>
  <si>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</si>
  <si>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</si>
  <si>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</si>
  <si>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</si>
  <si>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</si>
  <si>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</si>
  <si>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</si>
  <si>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</si>
  <si>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</si>
  <si>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</si>
  <si>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</si>
  <si>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</si>
  <si>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</si>
  <si>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</si>
  <si>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</si>
  <si>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</si>
  <si>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</si>
  <si>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</si>
  <si>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</si>
  <si>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</si>
  <si>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</si>
  <si>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</si>
  <si>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</si>
  <si>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</si>
  <si>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</si>
  <si>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</si>
  <si>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</si>
  <si>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</si>
  <si>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</si>
  <si>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</si>
  <si>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</si>
  <si>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</si>
  <si>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</si>
  <si>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</si>
  <si>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</si>
  <si>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</si>
  <si>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</si>
  <si>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</si>
  <si>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</si>
  <si>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</si>
  <si>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</si>
  <si>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</si>
  <si>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</si>
  <si>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</si>
  <si>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</si>
  <si>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</si>
  <si>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</si>
  <si>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</si>
  <si>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</si>
  <si>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</si>
  <si>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</si>
  <si>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</si>
  <si>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</si>
  <si>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</si>
  <si>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</si>
  <si>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</si>
  <si>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</si>
  <si>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</si>
  <si>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</si>
  <si>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</si>
  <si>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</si>
  <si>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</si>
  <si>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</si>
  <si>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</si>
  <si>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</si>
  <si>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</si>
  <si>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</si>
  <si>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</si>
  <si>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</si>
  <si>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</si>
  <si>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</si>
  <si>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</si>
  <si>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</si>
  <si>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</si>
  <si>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</si>
  <si>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</si>
  <si>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</si>
  <si>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</si>
  <si>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</si>
  <si>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</si>
  <si>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</si>
  <si>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</si>
  <si>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</si>
  <si>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</si>
  <si>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</si>
  <si>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</si>
  <si>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</si>
  <si>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</si>
  <si>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</si>
  <si>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</si>
  <si>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</si>
  <si>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</si>
  <si>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</si>
  <si>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</si>
  <si>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</si>
  <si>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</si>
  <si>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</si>
  <si>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</si>
  <si>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</si>
  <si>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</si>
  <si>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</si>
  <si>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</si>
  <si>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</si>
  <si>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</si>
  <si>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</si>
  <si>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</si>
  <si>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</si>
  <si>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</si>
  <si>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</si>
  <si>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</si>
  <si>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</si>
  <si>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</si>
  <si>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</si>
  <si>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</si>
  <si>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</si>
  <si>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</si>
  <si>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</si>
  <si>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</si>
  <si>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</si>
  <si>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</si>
  <si>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</si>
  <si>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</si>
  <si>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</si>
  <si>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</si>
  <si>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</si>
  <si>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</si>
  <si>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</si>
  <si>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</si>
  <si>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</si>
  <si>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</si>
  <si>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</si>
  <si>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</si>
  <si>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</si>
  <si>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</si>
  <si>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</si>
  <si>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</si>
  <si>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</si>
  <si>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</si>
  <si>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</si>
  <si>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</si>
  <si>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</si>
  <si>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</si>
  <si>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</si>
  <si>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</si>
  <si>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</si>
  <si>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</si>
  <si>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</si>
  <si>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</si>
  <si>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</si>
  <si>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</si>
  <si>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</si>
  <si>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</si>
  <si>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</si>
  <si>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</si>
  <si>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</si>
  <si>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</si>
  <si>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</si>
  <si>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</si>
  <si>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</si>
  <si>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</si>
  <si>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</si>
  <si>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</si>
  <si>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</si>
  <si>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</si>
  <si>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</si>
  <si>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</si>
  <si>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</si>
  <si>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</si>
  <si>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</si>
  <si>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</si>
  <si>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</si>
  <si>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</si>
  <si>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</si>
  <si>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</si>
  <si>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</si>
  <si>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</si>
  <si>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</si>
  <si>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</si>
  <si>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</si>
  <si>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</si>
  <si>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</si>
  <si>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</si>
  <si>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</si>
  <si>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</si>
  <si>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</si>
  <si>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</si>
  <si>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</si>
  <si>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</si>
  <si>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</si>
  <si>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</si>
  <si>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</si>
  <si>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</si>
  <si>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</si>
  <si>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</si>
  <si>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</si>
  <si>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</si>
  <si>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</si>
  <si>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</si>
  <si>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</si>
  <si>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</si>
  <si>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</si>
  <si>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</si>
  <si>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</si>
  <si>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</si>
  <si>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</si>
  <si>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</si>
  <si>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</si>
  <si>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</si>
  <si>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</si>
  <si>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</si>
  <si>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</si>
  <si>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</si>
  <si>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</si>
  <si>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</si>
  <si>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</si>
  <si>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</si>
  <si>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</si>
  <si>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</si>
  <si>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</si>
  <si>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</si>
  <si>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</si>
  <si>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</si>
  <si>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</si>
  <si>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</si>
  <si>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</si>
  <si>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</si>
  <si>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</si>
  <si>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</si>
  <si>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</si>
  <si>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</si>
  <si>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</si>
  <si>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</si>
  <si>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</si>
  <si>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</si>
  <si>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</si>
  <si>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</si>
  <si>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</si>
  <si>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</si>
  <si>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</si>
  <si>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</si>
  <si>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</si>
  <si>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</si>
  <si>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</si>
  <si>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</si>
  <si>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</si>
  <si>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</si>
  <si>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</si>
  <si>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</si>
  <si>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</si>
  <si>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</si>
  <si>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</si>
  <si>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</si>
  <si>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</si>
  <si>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</si>
  <si>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</si>
  <si>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</si>
  <si>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</si>
  <si>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</si>
  <si>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</si>
  <si>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</si>
  <si>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</si>
  <si>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</si>
  <si>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</si>
  <si>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</si>
  <si>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</si>
  <si>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</si>
  <si>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</si>
  <si>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</si>
  <si>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</si>
  <si>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</si>
  <si>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</si>
  <si>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</si>
  <si>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</si>
  <si>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</si>
  <si>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</si>
  <si>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</si>
  <si>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</si>
  <si>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</si>
  <si>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</si>
  <si>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</si>
  <si>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</si>
  <si>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</si>
  <si>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</si>
  <si>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</si>
  <si>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</si>
  <si>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</si>
  <si>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</si>
  <si>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</si>
  <si>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</si>
  <si>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</si>
  <si>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</si>
  <si>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</si>
  <si>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</si>
  <si>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</si>
  <si>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</si>
  <si>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</si>
  <si>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</si>
  <si>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</si>
  <si>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</si>
  <si>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</si>
  <si>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</si>
  <si>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</si>
  <si>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</si>
  <si>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</si>
  <si>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</si>
  <si>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</si>
  <si>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</si>
  <si>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</si>
  <si>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</si>
  <si>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</si>
  <si>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</si>
  <si>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</si>
  <si>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</si>
  <si>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</si>
  <si>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</si>
  <si>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</si>
  <si>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</si>
  <si>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</si>
  <si>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</si>
  <si>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</si>
  <si>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</si>
  <si>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</si>
  <si>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</si>
  <si>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</si>
  <si>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</si>
  <si>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</si>
  <si>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</si>
  <si>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</si>
  <si>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</si>
  <si>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</si>
  <si>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</si>
  <si>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</si>
  <si>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</si>
  <si>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</si>
  <si>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</si>
  <si>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</si>
  <si>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</si>
  <si>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</si>
  <si>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</si>
  <si>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</si>
  <si>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</si>
  <si>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</si>
  <si>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</si>
  <si>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</si>
  <si>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</si>
  <si>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</si>
  <si>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</si>
  <si>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</si>
  <si>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</si>
  <si>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</si>
  <si>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</si>
  <si>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</si>
  <si>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</si>
  <si>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</si>
  <si>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</si>
  <si>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</si>
  <si>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</si>
  <si>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</si>
  <si>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</si>
  <si>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</si>
  <si>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</si>
  <si>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</si>
  <si>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</si>
  <si>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</si>
  <si>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</si>
  <si>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</si>
  <si>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</si>
  <si>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</si>
  <si>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</si>
  <si>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</si>
  <si>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</si>
  <si>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</si>
  <si>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</si>
  <si>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</si>
  <si>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</si>
  <si>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</si>
  <si>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</si>
  <si>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</si>
  <si>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</si>
  <si>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</si>
  <si>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</si>
  <si>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</si>
  <si>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</si>
  <si>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</si>
  <si>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</si>
  <si>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</si>
  <si>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</si>
  <si>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</si>
  <si>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</si>
  <si>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</si>
  <si>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</si>
  <si>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</si>
  <si>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</si>
  <si>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</si>
  <si>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</si>
  <si>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</si>
  <si>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</si>
  <si>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</si>
  <si>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</si>
  <si>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</si>
  <si>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</si>
  <si>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</si>
  <si>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</si>
  <si>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</si>
  <si>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</si>
  <si>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</si>
  <si>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</si>
  <si>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</si>
  <si>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</si>
  <si>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</si>
  <si>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</si>
  <si>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</si>
  <si>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</si>
  <si>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</si>
  <si>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</si>
  <si>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</si>
  <si>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</si>
  <si>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</si>
  <si>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</si>
  <si>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</si>
  <si>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</si>
  <si>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</si>
  <si>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</si>
  <si>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</si>
  <si>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</si>
  <si>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</si>
  <si>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</si>
  <si>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</si>
  <si>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</si>
  <si>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</si>
  <si>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</si>
  <si>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</si>
  <si>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</si>
  <si>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</si>
  <si>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</si>
  <si>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</si>
  <si>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</si>
  <si>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</si>
  <si>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</si>
  <si>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</si>
  <si>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</si>
  <si>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</si>
  <si>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</si>
  <si>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</si>
  <si>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</si>
  <si>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</si>
  <si>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</si>
  <si>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</si>
  <si>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</si>
  <si>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</si>
  <si>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</si>
  <si>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</si>
  <si>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</si>
  <si>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</si>
  <si>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</si>
  <si>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</si>
  <si>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</si>
  <si>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</si>
  <si>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</si>
  <si>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</si>
  <si>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</si>
  <si>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</si>
  <si>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</si>
  <si>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</si>
  <si>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</si>
  <si>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</si>
  <si>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</si>
  <si>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</si>
  <si>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</si>
  <si>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</si>
  <si>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</si>
  <si>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</si>
  <si>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</si>
  <si>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</si>
  <si>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</si>
  <si>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</si>
  <si>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</si>
  <si>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</si>
  <si>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</si>
  <si>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</si>
  <si>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</si>
  <si>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</si>
  <si>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</si>
  <si>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</si>
  <si>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</si>
  <si>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</si>
  <si>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</si>
  <si>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</si>
  <si>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</si>
  <si>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</si>
  <si>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</si>
  <si>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</si>
  <si>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</si>
  <si>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</si>
  <si>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</si>
  <si>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</si>
  <si>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</si>
  <si>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</si>
  <si>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</si>
  <si>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</si>
  <si>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</si>
  <si>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</si>
  <si>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</si>
  <si>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</si>
  <si>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</si>
  <si>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</si>
  <si>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</si>
  <si>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</si>
  <si>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</si>
  <si>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</si>
  <si>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</si>
  <si>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</si>
  <si>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</si>
  <si>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</si>
  <si>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</si>
  <si>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</si>
  <si>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</si>
  <si>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</si>
  <si>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</si>
  <si>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</si>
  <si>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</si>
  <si>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</si>
  <si>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</si>
  <si>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</si>
  <si>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</si>
  <si>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</si>
  <si>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</si>
  <si>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</si>
  <si>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</si>
  <si>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</si>
  <si>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</si>
  <si>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</si>
  <si>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</si>
  <si>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</si>
  <si>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</si>
  <si>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</si>
  <si>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</si>
  <si>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</si>
  <si>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</si>
  <si>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</si>
  <si>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</si>
  <si>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</si>
  <si>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</si>
  <si>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</si>
  <si>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</si>
  <si>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</si>
  <si>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</si>
  <si>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</si>
  <si>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</si>
  <si>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</si>
  <si>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</si>
  <si>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</si>
  <si>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</si>
  <si>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</si>
  <si>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</si>
  <si>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</si>
  <si>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</si>
  <si>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</si>
  <si>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</si>
  <si>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</si>
  <si>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</si>
  <si>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</si>
  <si>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</si>
  <si>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</si>
  <si>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</si>
  <si>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</si>
  <si>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</si>
  <si>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</si>
  <si>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</si>
  <si>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</si>
  <si>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</si>
  <si>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</si>
  <si>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</si>
  <si>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</si>
  <si>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</si>
  <si>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</si>
  <si>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</si>
  <si>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</si>
  <si>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</si>
  <si>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</si>
  <si>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</si>
  <si>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</si>
  <si>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</si>
  <si>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</si>
  <si>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</si>
  <si>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</si>
  <si>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</si>
  <si>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</si>
  <si>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</si>
  <si>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</si>
  <si>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</si>
  <si>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</si>
  <si>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</si>
  <si>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</si>
  <si>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</si>
  <si>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</si>
  <si>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</si>
  <si>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</si>
  <si>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</si>
  <si>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</si>
  <si>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</si>
  <si>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</si>
  <si>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</si>
  <si>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</si>
  <si>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</si>
  <si>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</si>
  <si>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</si>
  <si>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</si>
  <si>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</si>
  <si>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</si>
  <si>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</si>
  <si>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</si>
  <si>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</si>
  <si>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</si>
  <si>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</si>
  <si>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</si>
  <si>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</si>
  <si>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</si>
  <si>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</si>
  <si>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</si>
  <si>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</si>
  <si>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</si>
  <si>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</si>
  <si>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</si>
  <si>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</si>
  <si>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</si>
  <si>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</si>
  <si>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</si>
  <si>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</si>
  <si>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</si>
  <si>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</si>
  <si>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</si>
  <si>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</si>
  <si>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</si>
  <si>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</si>
  <si>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</si>
  <si>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</si>
  <si>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</si>
  <si>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</si>
  <si>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</si>
  <si>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</si>
  <si>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</si>
  <si>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</si>
  <si>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</si>
  <si>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</si>
  <si>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</si>
  <si>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</si>
  <si>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</si>
  <si>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</si>
  <si>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</si>
  <si>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</si>
  <si>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</si>
  <si>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</si>
  <si>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</si>
  <si>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</si>
  <si>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</si>
  <si>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</si>
  <si>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</si>
  <si>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</si>
  <si>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</si>
  <si>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</si>
  <si>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</si>
  <si>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</si>
  <si>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</si>
  <si>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</si>
  <si>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</si>
  <si>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</si>
  <si>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</si>
  <si>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</si>
  <si>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</si>
  <si>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</si>
  <si>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</si>
  <si>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</si>
  <si>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</si>
  <si>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</si>
  <si>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</si>
  <si>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</si>
  <si>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</si>
  <si>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</si>
  <si>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</si>
  <si>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</si>
  <si>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</si>
  <si>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</si>
  <si>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</si>
  <si>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</si>
  <si>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</si>
  <si>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</si>
  <si>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</si>
  <si>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</si>
  <si>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</si>
  <si>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</si>
  <si>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</si>
  <si>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</si>
  <si>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</si>
  <si>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</si>
  <si>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</si>
  <si>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</si>
  <si>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</si>
  <si>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</si>
  <si>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</si>
  <si>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</si>
  <si>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</si>
  <si>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</si>
  <si>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</si>
  <si>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</si>
  <si>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</si>
  <si>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</si>
  <si>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</si>
  <si>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</si>
  <si>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</si>
  <si>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</si>
  <si>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</si>
  <si>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</si>
  <si>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</si>
  <si>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</si>
  <si>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</si>
  <si>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</si>
  <si>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</si>
  <si>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</si>
  <si>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</si>
  <si>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</si>
  <si>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</si>
  <si>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</si>
  <si>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</si>
  <si>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</si>
  <si>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</si>
  <si>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</si>
  <si>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</si>
  <si>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</si>
  <si>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ARTÍCULOS</t>
  </si>
  <si>
    <t>ADQUIRIR ARTÍCULOS COCINA</t>
  </si>
  <si>
    <t>ALIMENTOS Y BEBIDAS</t>
  </si>
  <si>
    <t>Cáterin actividades varias y almuerzos empleados MINC</t>
  </si>
  <si>
    <t>ALQUILER VEHÍCULOS</t>
  </si>
  <si>
    <t>SERVICIOS DE ALQUILER VEHÍCULOS</t>
  </si>
  <si>
    <t xml:space="preserve">MONTAJES </t>
  </si>
  <si>
    <t>SERVICIOS DE ALQUILERES VARIOS</t>
  </si>
  <si>
    <t>BEBIDA</t>
  </si>
  <si>
    <t>ADQUIRIR BEBIDAS PARA EL MINC</t>
  </si>
  <si>
    <t>BOLETOS</t>
  </si>
  <si>
    <t>ADQUISICIÓN BOLETOS AEREOS</t>
  </si>
  <si>
    <t>TICKETS DE COMBUSTIBLE</t>
  </si>
  <si>
    <t>ADQUIRIR TICKETS DE COMBUSTIBLE PARA USO PLANTA ELECT. Y EJECUTIVOS DEL MINC</t>
  </si>
  <si>
    <t>Formación profesional</t>
  </si>
  <si>
    <t>Capacitación básica y especializada</t>
  </si>
  <si>
    <t>SERVICIOS DE FLORISTERÍA</t>
  </si>
  <si>
    <t>AQUISICIÓN DE ARREGLOS FLORALES</t>
  </si>
  <si>
    <t>FUMIGACIÓN</t>
  </si>
  <si>
    <t>SERVICIOS CONTROL DE PLAGAS</t>
  </si>
  <si>
    <t>HOSPEDAJE</t>
  </si>
  <si>
    <t>SERVICIOS DE HOSPEDAJE , SANTO DOMINGO Y PROVINCIAS</t>
  </si>
  <si>
    <t>MEDIOS DE IMPRESIÓN</t>
  </si>
  <si>
    <t>Productos gráficos y periódicos</t>
  </si>
  <si>
    <t>MENTENIMIENTO VEHÍCULOS</t>
  </si>
  <si>
    <t>COMPONENTES PARA VEHÍCULOS</t>
  </si>
  <si>
    <t>MANTENIMIENTO VEHÍCULOS</t>
  </si>
  <si>
    <t>MATERIAL DE OFICINA</t>
  </si>
  <si>
    <t>Adquirir material gastable de oficina</t>
  </si>
  <si>
    <t>FERRETERÍA</t>
  </si>
  <si>
    <t>ADQUIRIR ARTÍCULOS FERRETEROS PARA USO DEL MINC</t>
  </si>
  <si>
    <t>MATERIAL DE LIMPIEZA</t>
  </si>
  <si>
    <t>Adquirir materiales de limpieza oficina</t>
  </si>
  <si>
    <t>litro</t>
  </si>
  <si>
    <t>MUEBLES DE OFICINA</t>
  </si>
  <si>
    <t>AQUIRIR MOBILIARIOS PARA OFICINAS DEL MINC</t>
  </si>
  <si>
    <t>PUBLICIDAD</t>
  </si>
  <si>
    <t>CONTRATAR SERVICIOS DE PUBLICIDAD</t>
  </si>
  <si>
    <t>SEGUROS</t>
  </si>
  <si>
    <t>SEGUROS DE PERSONAS</t>
  </si>
  <si>
    <t>EQUIPOS INFORMÁTICOS</t>
  </si>
  <si>
    <t>Equipos informáticos y accesorios</t>
  </si>
  <si>
    <t>Tecnología</t>
  </si>
  <si>
    <t>Software</t>
  </si>
  <si>
    <t>TONERS</t>
  </si>
  <si>
    <t>ADQUISICIÓN DE TONERS PARA IMPRESORAS</t>
  </si>
  <si>
    <t>TRAJES Y UNIFORMES</t>
  </si>
  <si>
    <t xml:space="preserve">CONFECCIÓN TRAJES ARTÍSTICOS Y UNIFORMES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</si>
</sst>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6">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xf numFmtId="0" fontId="1" fillId="0" borderId="0"/>
    <xf numFmtId="0" fontId="8" fillId="5" borderId="2">
      <alignment horizontal="left" vertical="center"/>
    </xf>
    <xf numFmtId="0" fontId="8" fillId="5" borderId="2">
      <alignment horizontal="center" vertical="center"/>
    </xf>
    <xf numFmtId="170" fontId="8" fillId="5" borderId="2">
      <alignment horizontal="center" vertical="center"/>
    </xf>
  </cellStyleXfs>
  <cellXfs count="112">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45" applyProtection="1">
      <alignment horizontal="center" vertical="center"/>
      <protection locked="0"/>
    </xf>
    <xf numFmtId="0" fontId="8" fillId="5" borderId="2" xfId="51" applyProtection="1">
      <alignment horizontal="left" vertical="center"/>
      <protection locked="0"/>
    </xf>
    <xf numFmtId="0" fontId="18" fillId="4" borderId="2" xfId="44" applyFont="1" applyBorder="1">
      <alignment horizontal="center" vertical="center"/>
    </xf>
    <xf numFmtId="0" fontId="8" fillId="0" borderId="2" xfId="0" applyFont="1" applyBorder="1" applyAlignment="1" applyProtection="1">
      <alignment horizontal="center" vertical="center"/>
      <protection locked="0"/>
    </xf>
    <xf numFmtId="0" fontId="8" fillId="5" borderId="2" xfId="51" applyFont="1" applyProtection="1">
      <alignment horizontal="left" vertical="center"/>
      <protection locked="0"/>
    </xf>
    <xf numFmtId="0" fontId="8" fillId="5" borderId="2" xfId="51" applyAlignment="1" applyProtection="1">
      <alignment horizontal="center" vertical="center"/>
      <protection locked="0"/>
    </xf>
    <xf numFmtId="0" fontId="8" fillId="5" borderId="2" xfId="51" applyFont="1" applyAlignment="1" applyProtection="1">
      <alignment horizontal="center" vertical="center"/>
      <protection locked="0"/>
    </xf>
    <xf numFmtId="0" fontId="8" fillId="5" borderId="2" xfId="45" applyFont="1" applyAlignment="1" applyProtection="1">
      <alignment horizontal="center" vertical="center"/>
      <protection locked="0"/>
    </xf>
    <xf numFmtId="0" fontId="8" fillId="5" borderId="2" xfId="45" applyFont="1" applyProtection="1">
      <alignment horizontal="center" vertical="center"/>
      <protection locked="0"/>
    </xf>
    <xf numFmtId="0" fontId="18" fillId="0" borderId="1" xfId="41" applyFo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8" fillId="0" borderId="2" xfId="52" applyFont="1" applyBorder="1" applyAlignment="1" applyProtection="1">
      <alignment horizontal="center" vertical="center"/>
      <protection locked="0"/>
    </xf>
    <xf numFmtId="0" fontId="18" fillId="0" borderId="1" xfId="41">
      <alignment horizontal="center" vertical="center"/>
    </xf>
    <xf numFmtId="0" fontId="8" fillId="5" borderId="2" xfId="53" applyAlignment="1" applyProtection="1">
      <alignment horizontal="center" vertical="center"/>
      <protection locked="0"/>
    </xf>
    <xf numFmtId="0" fontId="8" fillId="5" borderId="2" xfId="54" applyProtection="1">
      <alignment horizontal="center" vertical="center"/>
      <protection locked="0"/>
    </xf>
    <xf numFmtId="170" fontId="8" fillId="5" borderId="2" xfId="55" applyProtection="1">
      <alignment horizontal="center" vertical="center"/>
      <protection locked="0"/>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cellXfs>
  <cellStyles count="56">
    <cellStyle name="ArticleBody" xfId="45" xr:uid="{00000000-0005-0000-0000-000000000000}"/>
    <cellStyle name="ArticleBody 2" xfId="54" xr:uid="{738B06D1-86FA-4A95-AFA2-6CE7990778B1}"/>
    <cellStyle name="ArticleBody_currency" xfId="46" xr:uid="{00000000-0005-0000-0000-000001000000}"/>
    <cellStyle name="ArticleBody_currency 2" xfId="55" xr:uid="{D6D9DB0C-CC01-484C-B484-F39D583C4CFF}"/>
    <cellStyle name="ArticleBody_text" xfId="51" xr:uid="{00000000-0005-0000-0000-000002000000}"/>
    <cellStyle name="ArticleBody_text 2" xfId="53" xr:uid="{9C04C26A-5C3B-418D-A5F5-D579677000B9}"/>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Normal 4" xfId="52" xr:uid="{329BBDCF-DC99-4891-8448-8DB32DCFF84B}"/>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06">
    <dxf>
      <protection locked="0" hidden="0"/>
    </dxf>
    <dxf>
      <protection locked="0" hidden="0"/>
    </dxf>
    <dxf>
      <protection locked="0" hidden="0"/>
    </dxf>
    <dxf>
      <protection locked="0" hidden="0"/>
    </dxf>
    <dxf>
      <protection locked="0" hidden="0"/>
    </dxf>
    <dxf>
      <protection locked="0" hidden="0"/>
    </dxf>
    <dxf>
      <alignment horizontal="center" vertical="center" textRotation="0" wrapText="0" indent="0" justifyLastLine="0" shrinkToFit="0" readingOrder="0"/>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05"/>
    </tableStyle>
    <tableStyle name="Table Style 2" pivot="0" count="2" xr9:uid="{00000000-0011-0000-FFFF-FFFF01000000}">
      <tableStyleElement type="wholeTable" dxfId="104"/>
      <tableStyleElement type="totalRow" dxfId="103"/>
    </tableStyle>
    <tableStyle name="Table Style 3" pivot="0" count="3" xr9:uid="{00000000-0011-0000-FFFF-FFFF02000000}">
      <tableStyleElement type="lastColumn" dxfId="102"/>
      <tableStyleElement type="firstRowStripe" dxfId="101"/>
      <tableStyleElement type="secondRowStripe" dxfId="100"/>
    </tableStyle>
    <tableStyle name="Table Style 4" pivot="0" count="2" xr9:uid="{00000000-0011-0000-FFFF-FFFF03000000}">
      <tableStyleElement type="firstRowStripe" dxfId="99"/>
      <tableStyleElement type="secondColumnStripe" dxfId="9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2383</xdr:row>
          <xdr:rowOff>0</xdr:rowOff>
        </xdr:from>
        <xdr:to>
          <xdr:col>1</xdr:col>
          <xdr:colOff>333375</xdr:colOff>
          <xdr:row>2385</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553" name="Button 3097"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724" name="Button 3268" hidden="1">
              <a:extLst>
                <a:ext uri="{63B3BB69-23CF-44E3-9099-C40C66FF867C}">
                  <a14:compatExt spid="_x0000_s22724"/>
                </a:ext>
                <a:ext uri="{FF2B5EF4-FFF2-40B4-BE49-F238E27FC236}">
                  <a16:creationId xmlns:a16="http://schemas.microsoft.com/office/drawing/2014/main" id="{00000000-0008-0000-0100-0000C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765" name="Button 3309"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804" name="Button 3348" hidden="1">
              <a:extLst>
                <a:ext uri="{63B3BB69-23CF-44E3-9099-C40C66FF867C}">
                  <a14:compatExt spid="_x0000_s22804"/>
                </a:ext>
                <a:ext uri="{FF2B5EF4-FFF2-40B4-BE49-F238E27FC236}">
                  <a16:creationId xmlns:a16="http://schemas.microsoft.com/office/drawing/2014/main" id="{00000000-0008-0000-0100-00001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382" name="Button 3926" hidden="1">
              <a:extLst>
                <a:ext uri="{63B3BB69-23CF-44E3-9099-C40C66FF867C}">
                  <a14:compatExt spid="_x0000_s23382"/>
                </a:ext>
                <a:ext uri="{FF2B5EF4-FFF2-40B4-BE49-F238E27FC236}">
                  <a16:creationId xmlns:a16="http://schemas.microsoft.com/office/drawing/2014/main" id="{00000000-0008-0000-0100-00005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387" name="Button 3931" hidden="1">
              <a:extLst>
                <a:ext uri="{63B3BB69-23CF-44E3-9099-C40C66FF867C}">
                  <a14:compatExt spid="_x0000_s23387"/>
                </a:ext>
                <a:ext uri="{FF2B5EF4-FFF2-40B4-BE49-F238E27FC236}">
                  <a16:creationId xmlns:a16="http://schemas.microsoft.com/office/drawing/2014/main" id="{00000000-0008-0000-0100-00005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389" name="Button 3933" hidden="1">
              <a:extLst>
                <a:ext uri="{63B3BB69-23CF-44E3-9099-C40C66FF867C}">
                  <a14:compatExt spid="_x0000_s23389"/>
                </a:ext>
                <a:ext uri="{FF2B5EF4-FFF2-40B4-BE49-F238E27FC236}">
                  <a16:creationId xmlns:a16="http://schemas.microsoft.com/office/drawing/2014/main" id="{00000000-0008-0000-0100-00005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403" name="Button 3947" hidden="1">
              <a:extLst>
                <a:ext uri="{63B3BB69-23CF-44E3-9099-C40C66FF867C}">
                  <a14:compatExt spid="_x0000_s23403"/>
                </a:ext>
                <a:ext uri="{FF2B5EF4-FFF2-40B4-BE49-F238E27FC236}">
                  <a16:creationId xmlns:a16="http://schemas.microsoft.com/office/drawing/2014/main" id="{00000000-0008-0000-0100-00006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7722" name="Button 4170"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7728" name="Button 4176"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7729" name="Button 4177"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7730" name="Button 4178"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7742" name="Button 4190"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7743" name="Button 4191"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7745" name="Button 4193" hidden="1">
              <a:extLst>
                <a:ext uri="{63B3BB69-23CF-44E3-9099-C40C66FF867C}">
                  <a14:compatExt spid="_x0000_s27745"/>
                </a:ext>
                <a:ext uri="{FF2B5EF4-FFF2-40B4-BE49-F238E27FC236}">
                  <a16:creationId xmlns:a16="http://schemas.microsoft.com/office/drawing/2014/main" id="{00000000-0008-0000-0100-00006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7746" name="Button 4194" hidden="1">
              <a:extLst>
                <a:ext uri="{63B3BB69-23CF-44E3-9099-C40C66FF867C}">
                  <a14:compatExt spid="_x0000_s27746"/>
                </a:ext>
                <a:ext uri="{FF2B5EF4-FFF2-40B4-BE49-F238E27FC236}">
                  <a16:creationId xmlns:a16="http://schemas.microsoft.com/office/drawing/2014/main" id="{00000000-0008-0000-0100-00006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7747" name="Button 4195" hidden="1">
              <a:extLst>
                <a:ext uri="{63B3BB69-23CF-44E3-9099-C40C66FF867C}">
                  <a14:compatExt spid="_x0000_s27747"/>
                </a:ext>
                <a:ext uri="{FF2B5EF4-FFF2-40B4-BE49-F238E27FC236}">
                  <a16:creationId xmlns:a16="http://schemas.microsoft.com/office/drawing/2014/main" id="{00000000-0008-0000-0100-00006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7748" name="Button 4196" hidden="1">
              <a:extLst>
                <a:ext uri="{63B3BB69-23CF-44E3-9099-C40C66FF867C}">
                  <a14:compatExt spid="_x0000_s27748"/>
                </a:ext>
                <a:ext uri="{FF2B5EF4-FFF2-40B4-BE49-F238E27FC236}">
                  <a16:creationId xmlns:a16="http://schemas.microsoft.com/office/drawing/2014/main" id="{00000000-0008-0000-0100-00006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7749" name="Button 4197" hidden="1">
              <a:extLst>
                <a:ext uri="{63B3BB69-23CF-44E3-9099-C40C66FF867C}">
                  <a14:compatExt spid="_x0000_s27749"/>
                </a:ext>
                <a:ext uri="{FF2B5EF4-FFF2-40B4-BE49-F238E27FC236}">
                  <a16:creationId xmlns:a16="http://schemas.microsoft.com/office/drawing/2014/main" id="{00000000-0008-0000-0100-00006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7750" name="Button 4198" hidden="1">
              <a:extLst>
                <a:ext uri="{63B3BB69-23CF-44E3-9099-C40C66FF867C}">
                  <a14:compatExt spid="_x0000_s27750"/>
                </a:ext>
                <a:ext uri="{FF2B5EF4-FFF2-40B4-BE49-F238E27FC236}">
                  <a16:creationId xmlns:a16="http://schemas.microsoft.com/office/drawing/2014/main" id="{00000000-0008-0000-0100-00006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7778" name="Button 4226" hidden="1">
              <a:extLst>
                <a:ext uri="{63B3BB69-23CF-44E3-9099-C40C66FF867C}">
                  <a14:compatExt spid="_x0000_s27778"/>
                </a:ext>
                <a:ext uri="{FF2B5EF4-FFF2-40B4-BE49-F238E27FC236}">
                  <a16:creationId xmlns:a16="http://schemas.microsoft.com/office/drawing/2014/main" id="{00000000-0008-0000-0100-00008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7779" name="Button 4227" hidden="1">
              <a:extLst>
                <a:ext uri="{63B3BB69-23CF-44E3-9099-C40C66FF867C}">
                  <a14:compatExt spid="_x0000_s27779"/>
                </a:ext>
                <a:ext uri="{FF2B5EF4-FFF2-40B4-BE49-F238E27FC236}">
                  <a16:creationId xmlns:a16="http://schemas.microsoft.com/office/drawing/2014/main" id="{00000000-0008-0000-0100-00008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7780" name="Button 4228" hidden="1">
              <a:extLst>
                <a:ext uri="{63B3BB69-23CF-44E3-9099-C40C66FF867C}">
                  <a14:compatExt spid="_x0000_s27780"/>
                </a:ext>
                <a:ext uri="{FF2B5EF4-FFF2-40B4-BE49-F238E27FC236}">
                  <a16:creationId xmlns:a16="http://schemas.microsoft.com/office/drawing/2014/main" id="{00000000-0008-0000-0100-00008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7782" name="Button 4230"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7783" name="Button 4231"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7787" name="Button 4235" hidden="1">
              <a:extLst>
                <a:ext uri="{63B3BB69-23CF-44E3-9099-C40C66FF867C}">
                  <a14:compatExt spid="_x0000_s27787"/>
                </a:ext>
                <a:ext uri="{FF2B5EF4-FFF2-40B4-BE49-F238E27FC236}">
                  <a16:creationId xmlns:a16="http://schemas.microsoft.com/office/drawing/2014/main" id="{00000000-0008-0000-0100-00008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7788" name="Button 4236" hidden="1">
              <a:extLst>
                <a:ext uri="{63B3BB69-23CF-44E3-9099-C40C66FF867C}">
                  <a14:compatExt spid="_x0000_s27788"/>
                </a:ext>
                <a:ext uri="{FF2B5EF4-FFF2-40B4-BE49-F238E27FC236}">
                  <a16:creationId xmlns:a16="http://schemas.microsoft.com/office/drawing/2014/main" id="{00000000-0008-0000-0100-00008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7789" name="Button 4237" hidden="1">
              <a:extLst>
                <a:ext uri="{63B3BB69-23CF-44E3-9099-C40C66FF867C}">
                  <a14:compatExt spid="_x0000_s27789"/>
                </a:ext>
                <a:ext uri="{FF2B5EF4-FFF2-40B4-BE49-F238E27FC236}">
                  <a16:creationId xmlns:a16="http://schemas.microsoft.com/office/drawing/2014/main" id="{00000000-0008-0000-0100-00008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7793" name="Button 4241" hidden="1">
              <a:extLst>
                <a:ext uri="{63B3BB69-23CF-44E3-9099-C40C66FF867C}">
                  <a14:compatExt spid="_x0000_s27793"/>
                </a:ext>
                <a:ext uri="{FF2B5EF4-FFF2-40B4-BE49-F238E27FC236}">
                  <a16:creationId xmlns:a16="http://schemas.microsoft.com/office/drawing/2014/main" id="{00000000-0008-0000-0100-00009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7823" name="Button 4271"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7852" name="Button 4300" hidden="1">
              <a:extLst>
                <a:ext uri="{63B3BB69-23CF-44E3-9099-C40C66FF867C}">
                  <a14:compatExt spid="_x0000_s27852"/>
                </a:ext>
                <a:ext uri="{FF2B5EF4-FFF2-40B4-BE49-F238E27FC236}">
                  <a16:creationId xmlns:a16="http://schemas.microsoft.com/office/drawing/2014/main" id="{00000000-0008-0000-0100-0000C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7853" name="Button 4301" hidden="1">
              <a:extLst>
                <a:ext uri="{63B3BB69-23CF-44E3-9099-C40C66FF867C}">
                  <a14:compatExt spid="_x0000_s27853"/>
                </a:ext>
                <a:ext uri="{FF2B5EF4-FFF2-40B4-BE49-F238E27FC236}">
                  <a16:creationId xmlns:a16="http://schemas.microsoft.com/office/drawing/2014/main" id="{00000000-0008-0000-0100-0000C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7890" name="Button 4338" hidden="1">
              <a:extLst>
                <a:ext uri="{63B3BB69-23CF-44E3-9099-C40C66FF867C}">
                  <a14:compatExt spid="_x0000_s27890"/>
                </a:ext>
                <a:ext uri="{FF2B5EF4-FFF2-40B4-BE49-F238E27FC236}">
                  <a16:creationId xmlns:a16="http://schemas.microsoft.com/office/drawing/2014/main" id="{00000000-0008-0000-0100-0000F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7896" name="Button 4344" hidden="1">
              <a:extLst>
                <a:ext uri="{63B3BB69-23CF-44E3-9099-C40C66FF867C}">
                  <a14:compatExt spid="_x0000_s27896"/>
                </a:ext>
                <a:ext uri="{FF2B5EF4-FFF2-40B4-BE49-F238E27FC236}">
                  <a16:creationId xmlns:a16="http://schemas.microsoft.com/office/drawing/2014/main" id="{00000000-0008-0000-0100-0000F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7897" name="Button 4345"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7898" name="Button 4346" hidden="1">
              <a:extLst>
                <a:ext uri="{63B3BB69-23CF-44E3-9099-C40C66FF867C}">
                  <a14:compatExt spid="_x0000_s27898"/>
                </a:ext>
                <a:ext uri="{FF2B5EF4-FFF2-40B4-BE49-F238E27FC236}">
                  <a16:creationId xmlns:a16="http://schemas.microsoft.com/office/drawing/2014/main" id="{00000000-0008-0000-0100-0000F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7899" name="Button 4347" hidden="1">
              <a:extLst>
                <a:ext uri="{63B3BB69-23CF-44E3-9099-C40C66FF867C}">
                  <a14:compatExt spid="_x0000_s27899"/>
                </a:ext>
                <a:ext uri="{FF2B5EF4-FFF2-40B4-BE49-F238E27FC236}">
                  <a16:creationId xmlns:a16="http://schemas.microsoft.com/office/drawing/2014/main" id="{00000000-0008-0000-0100-0000F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900" name="Button 4348" hidden="1">
              <a:extLst>
                <a:ext uri="{63B3BB69-23CF-44E3-9099-C40C66FF867C}">
                  <a14:compatExt spid="_x0000_s27900"/>
                </a:ext>
                <a:ext uri="{FF2B5EF4-FFF2-40B4-BE49-F238E27FC236}">
                  <a16:creationId xmlns:a16="http://schemas.microsoft.com/office/drawing/2014/main" id="{00000000-0008-0000-0100-0000F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7901" name="Button 4349" hidden="1">
              <a:extLst>
                <a:ext uri="{63B3BB69-23CF-44E3-9099-C40C66FF867C}">
                  <a14:compatExt spid="_x0000_s27901"/>
                </a:ext>
                <a:ext uri="{FF2B5EF4-FFF2-40B4-BE49-F238E27FC236}">
                  <a16:creationId xmlns:a16="http://schemas.microsoft.com/office/drawing/2014/main" id="{00000000-0008-0000-0100-0000F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7906" name="Button 4354" hidden="1">
              <a:extLst>
                <a:ext uri="{63B3BB69-23CF-44E3-9099-C40C66FF867C}">
                  <a14:compatExt spid="_x0000_s27906"/>
                </a:ext>
                <a:ext uri="{FF2B5EF4-FFF2-40B4-BE49-F238E27FC236}">
                  <a16:creationId xmlns:a16="http://schemas.microsoft.com/office/drawing/2014/main" id="{00000000-0008-0000-0100-00000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7920" name="Button 4368" hidden="1">
              <a:extLst>
                <a:ext uri="{63B3BB69-23CF-44E3-9099-C40C66FF867C}">
                  <a14:compatExt spid="_x0000_s27920"/>
                </a:ext>
                <a:ext uri="{FF2B5EF4-FFF2-40B4-BE49-F238E27FC236}">
                  <a16:creationId xmlns:a16="http://schemas.microsoft.com/office/drawing/2014/main" id="{00000000-0008-0000-0100-00001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7922" name="Button 4370" hidden="1">
              <a:extLst>
                <a:ext uri="{63B3BB69-23CF-44E3-9099-C40C66FF867C}">
                  <a14:compatExt spid="_x0000_s27922"/>
                </a:ext>
                <a:ext uri="{FF2B5EF4-FFF2-40B4-BE49-F238E27FC236}">
                  <a16:creationId xmlns:a16="http://schemas.microsoft.com/office/drawing/2014/main" id="{00000000-0008-0000-0100-00001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7931" name="Button 4379" hidden="1">
              <a:extLst>
                <a:ext uri="{63B3BB69-23CF-44E3-9099-C40C66FF867C}">
                  <a14:compatExt spid="_x0000_s27931"/>
                </a:ext>
                <a:ext uri="{FF2B5EF4-FFF2-40B4-BE49-F238E27FC236}">
                  <a16:creationId xmlns:a16="http://schemas.microsoft.com/office/drawing/2014/main" id="{00000000-0008-0000-0100-00001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7944" name="Button 4392"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7947" name="Button 4395"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7951" name="Button 4399"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7952" name="Button 4400" hidden="1">
              <a:extLst>
                <a:ext uri="{63B3BB69-23CF-44E3-9099-C40C66FF867C}">
                  <a14:compatExt spid="_x0000_s27952"/>
                </a:ext>
                <a:ext uri="{FF2B5EF4-FFF2-40B4-BE49-F238E27FC236}">
                  <a16:creationId xmlns:a16="http://schemas.microsoft.com/office/drawing/2014/main" id="{00000000-0008-0000-0100-00003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7953" name="Button 4401" hidden="1">
              <a:extLst>
                <a:ext uri="{63B3BB69-23CF-44E3-9099-C40C66FF867C}">
                  <a14:compatExt spid="_x0000_s27953"/>
                </a:ext>
                <a:ext uri="{FF2B5EF4-FFF2-40B4-BE49-F238E27FC236}">
                  <a16:creationId xmlns:a16="http://schemas.microsoft.com/office/drawing/2014/main" id="{00000000-0008-0000-0100-00003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7954" name="Button 4402" hidden="1">
              <a:extLst>
                <a:ext uri="{63B3BB69-23CF-44E3-9099-C40C66FF867C}">
                  <a14:compatExt spid="_x0000_s27954"/>
                </a:ext>
                <a:ext uri="{FF2B5EF4-FFF2-40B4-BE49-F238E27FC236}">
                  <a16:creationId xmlns:a16="http://schemas.microsoft.com/office/drawing/2014/main" id="{00000000-0008-0000-0100-00003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7955" name="Button 4403" hidden="1">
              <a:extLst>
                <a:ext uri="{63B3BB69-23CF-44E3-9099-C40C66FF867C}">
                  <a14:compatExt spid="_x0000_s27955"/>
                </a:ext>
                <a:ext uri="{FF2B5EF4-FFF2-40B4-BE49-F238E27FC236}">
                  <a16:creationId xmlns:a16="http://schemas.microsoft.com/office/drawing/2014/main" id="{00000000-0008-0000-0100-00003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7960" name="Button 4408"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7974" name="Button 4422"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7976" name="Button 4424"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7980" name="Button 4428"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7981" name="Button 4429" hidden="1">
              <a:extLst>
                <a:ext uri="{63B3BB69-23CF-44E3-9099-C40C66FF867C}">
                  <a14:compatExt spid="_x0000_s27981"/>
                </a:ext>
                <a:ext uri="{FF2B5EF4-FFF2-40B4-BE49-F238E27FC236}">
                  <a16:creationId xmlns:a16="http://schemas.microsoft.com/office/drawing/2014/main" id="{00000000-0008-0000-0100-00004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7982" name="Button 4430"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7983" name="Button 4431" hidden="1">
              <a:extLst>
                <a:ext uri="{63B3BB69-23CF-44E3-9099-C40C66FF867C}">
                  <a14:compatExt spid="_x0000_s27983"/>
                </a:ext>
                <a:ext uri="{FF2B5EF4-FFF2-40B4-BE49-F238E27FC236}">
                  <a16:creationId xmlns:a16="http://schemas.microsoft.com/office/drawing/2014/main" id="{00000000-0008-0000-0100-00004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7986" name="Button 4434"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7987" name="Button 4435" hidden="1">
              <a:extLst>
                <a:ext uri="{63B3BB69-23CF-44E3-9099-C40C66FF867C}">
                  <a14:compatExt spid="_x0000_s27987"/>
                </a:ext>
                <a:ext uri="{FF2B5EF4-FFF2-40B4-BE49-F238E27FC236}">
                  <a16:creationId xmlns:a16="http://schemas.microsoft.com/office/drawing/2014/main" id="{00000000-0008-0000-0100-00005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7988" name="Button 4436" hidden="1">
              <a:extLst>
                <a:ext uri="{63B3BB69-23CF-44E3-9099-C40C66FF867C}">
                  <a14:compatExt spid="_x0000_s27988"/>
                </a:ext>
                <a:ext uri="{FF2B5EF4-FFF2-40B4-BE49-F238E27FC236}">
                  <a16:creationId xmlns:a16="http://schemas.microsoft.com/office/drawing/2014/main" id="{00000000-0008-0000-0100-00005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7989" name="Button 4437" hidden="1">
              <a:extLst>
                <a:ext uri="{63B3BB69-23CF-44E3-9099-C40C66FF867C}">
                  <a14:compatExt spid="_x0000_s27989"/>
                </a:ext>
                <a:ext uri="{FF2B5EF4-FFF2-40B4-BE49-F238E27FC236}">
                  <a16:creationId xmlns:a16="http://schemas.microsoft.com/office/drawing/2014/main" id="{00000000-0008-0000-0100-00005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7990" name="Button 4438" hidden="1">
              <a:extLst>
                <a:ext uri="{63B3BB69-23CF-44E3-9099-C40C66FF867C}">
                  <a14:compatExt spid="_x0000_s27990"/>
                </a:ext>
                <a:ext uri="{FF2B5EF4-FFF2-40B4-BE49-F238E27FC236}">
                  <a16:creationId xmlns:a16="http://schemas.microsoft.com/office/drawing/2014/main" id="{00000000-0008-0000-0100-00005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8009" name="Button 4457" hidden="1">
              <a:extLst>
                <a:ext uri="{63B3BB69-23CF-44E3-9099-C40C66FF867C}">
                  <a14:compatExt spid="_x0000_s28009"/>
                </a:ext>
                <a:ext uri="{FF2B5EF4-FFF2-40B4-BE49-F238E27FC236}">
                  <a16:creationId xmlns:a16="http://schemas.microsoft.com/office/drawing/2014/main" id="{00000000-0008-0000-0100-00006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8010" name="Button 4458" hidden="1">
              <a:extLst>
                <a:ext uri="{63B3BB69-23CF-44E3-9099-C40C66FF867C}">
                  <a14:compatExt spid="_x0000_s28010"/>
                </a:ext>
                <a:ext uri="{FF2B5EF4-FFF2-40B4-BE49-F238E27FC236}">
                  <a16:creationId xmlns:a16="http://schemas.microsoft.com/office/drawing/2014/main" id="{00000000-0008-0000-0100-00006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8011" name="Button 4459" hidden="1">
              <a:extLst>
                <a:ext uri="{63B3BB69-23CF-44E3-9099-C40C66FF867C}">
                  <a14:compatExt spid="_x0000_s28011"/>
                </a:ext>
                <a:ext uri="{FF2B5EF4-FFF2-40B4-BE49-F238E27FC236}">
                  <a16:creationId xmlns:a16="http://schemas.microsoft.com/office/drawing/2014/main" id="{00000000-0008-0000-0100-00006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8012" name="Button 4460" hidden="1">
              <a:extLst>
                <a:ext uri="{63B3BB69-23CF-44E3-9099-C40C66FF867C}">
                  <a14:compatExt spid="_x0000_s28012"/>
                </a:ext>
                <a:ext uri="{FF2B5EF4-FFF2-40B4-BE49-F238E27FC236}">
                  <a16:creationId xmlns:a16="http://schemas.microsoft.com/office/drawing/2014/main" id="{00000000-0008-0000-0100-00006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8013" name="Button 4461" hidden="1">
              <a:extLst>
                <a:ext uri="{63B3BB69-23CF-44E3-9099-C40C66FF867C}">
                  <a14:compatExt spid="_x0000_s28013"/>
                </a:ext>
                <a:ext uri="{FF2B5EF4-FFF2-40B4-BE49-F238E27FC236}">
                  <a16:creationId xmlns:a16="http://schemas.microsoft.com/office/drawing/2014/main" id="{00000000-0008-0000-0100-00006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8014" name="Button 4462" hidden="1">
              <a:extLst>
                <a:ext uri="{63B3BB69-23CF-44E3-9099-C40C66FF867C}">
                  <a14:compatExt spid="_x0000_s28014"/>
                </a:ext>
                <a:ext uri="{FF2B5EF4-FFF2-40B4-BE49-F238E27FC236}">
                  <a16:creationId xmlns:a16="http://schemas.microsoft.com/office/drawing/2014/main" id="{00000000-0008-0000-0100-00006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8015" name="Button 4463" hidden="1">
              <a:extLst>
                <a:ext uri="{63B3BB69-23CF-44E3-9099-C40C66FF867C}">
                  <a14:compatExt spid="_x0000_s28015"/>
                </a:ext>
                <a:ext uri="{FF2B5EF4-FFF2-40B4-BE49-F238E27FC236}">
                  <a16:creationId xmlns:a16="http://schemas.microsoft.com/office/drawing/2014/main" id="{00000000-0008-0000-0100-00006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8016" name="Button 4464" hidden="1">
              <a:extLst>
                <a:ext uri="{63B3BB69-23CF-44E3-9099-C40C66FF867C}">
                  <a14:compatExt spid="_x0000_s28016"/>
                </a:ext>
                <a:ext uri="{FF2B5EF4-FFF2-40B4-BE49-F238E27FC236}">
                  <a16:creationId xmlns:a16="http://schemas.microsoft.com/office/drawing/2014/main" id="{00000000-0008-0000-0100-00007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8017" name="Button 4465"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8018" name="Button 4466"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8019" name="Button 4467" hidden="1">
              <a:extLst>
                <a:ext uri="{63B3BB69-23CF-44E3-9099-C40C66FF867C}">
                  <a14:compatExt spid="_x0000_s28019"/>
                </a:ext>
                <a:ext uri="{FF2B5EF4-FFF2-40B4-BE49-F238E27FC236}">
                  <a16:creationId xmlns:a16="http://schemas.microsoft.com/office/drawing/2014/main" id="{00000000-0008-0000-0100-00007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8020" name="Button 4468"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8021" name="Button 4469" hidden="1">
              <a:extLst>
                <a:ext uri="{63B3BB69-23CF-44E3-9099-C40C66FF867C}">
                  <a14:compatExt spid="_x0000_s28021"/>
                </a:ext>
                <a:ext uri="{FF2B5EF4-FFF2-40B4-BE49-F238E27FC236}">
                  <a16:creationId xmlns:a16="http://schemas.microsoft.com/office/drawing/2014/main" id="{00000000-0008-0000-0100-00007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8022" name="Button 4470" hidden="1">
              <a:extLst>
                <a:ext uri="{63B3BB69-23CF-44E3-9099-C40C66FF867C}">
                  <a14:compatExt spid="_x0000_s28022"/>
                </a:ext>
                <a:ext uri="{FF2B5EF4-FFF2-40B4-BE49-F238E27FC236}">
                  <a16:creationId xmlns:a16="http://schemas.microsoft.com/office/drawing/2014/main" id="{00000000-0008-0000-0100-00007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8023" name="Button 4471" hidden="1">
              <a:extLst>
                <a:ext uri="{63B3BB69-23CF-44E3-9099-C40C66FF867C}">
                  <a14:compatExt spid="_x0000_s28023"/>
                </a:ext>
                <a:ext uri="{FF2B5EF4-FFF2-40B4-BE49-F238E27FC236}">
                  <a16:creationId xmlns:a16="http://schemas.microsoft.com/office/drawing/2014/main" id="{00000000-0008-0000-0100-00007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8024" name="Button 4472"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8025" name="Button 4473"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8026" name="Button 4474" hidden="1">
              <a:extLst>
                <a:ext uri="{63B3BB69-23CF-44E3-9099-C40C66FF867C}">
                  <a14:compatExt spid="_x0000_s28026"/>
                </a:ext>
                <a:ext uri="{FF2B5EF4-FFF2-40B4-BE49-F238E27FC236}">
                  <a16:creationId xmlns:a16="http://schemas.microsoft.com/office/drawing/2014/main" id="{00000000-0008-0000-0100-00007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8158" name="Button 4606" hidden="1">
              <a:extLst>
                <a:ext uri="{63B3BB69-23CF-44E3-9099-C40C66FF867C}">
                  <a14:compatExt spid="_x0000_s28158"/>
                </a:ext>
                <a:ext uri="{FF2B5EF4-FFF2-40B4-BE49-F238E27FC236}">
                  <a16:creationId xmlns:a16="http://schemas.microsoft.com/office/drawing/2014/main" id="{00000000-0008-0000-0100-0000F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8161" name="Button 4609" hidden="1">
              <a:extLst>
                <a:ext uri="{63B3BB69-23CF-44E3-9099-C40C66FF867C}">
                  <a14:compatExt spid="_x0000_s28161"/>
                </a:ext>
                <a:ext uri="{FF2B5EF4-FFF2-40B4-BE49-F238E27FC236}">
                  <a16:creationId xmlns:a16="http://schemas.microsoft.com/office/drawing/2014/main" id="{00000000-0008-0000-0100-00000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8165" name="Button 4613" hidden="1">
              <a:extLst>
                <a:ext uri="{63B3BB69-23CF-44E3-9099-C40C66FF867C}">
                  <a14:compatExt spid="_x0000_s28165"/>
                </a:ext>
                <a:ext uri="{FF2B5EF4-FFF2-40B4-BE49-F238E27FC236}">
                  <a16:creationId xmlns:a16="http://schemas.microsoft.com/office/drawing/2014/main" id="{00000000-0008-0000-0100-00000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8169" name="Button 4617" hidden="1">
              <a:extLst>
                <a:ext uri="{63B3BB69-23CF-44E3-9099-C40C66FF867C}">
                  <a14:compatExt spid="_x0000_s28169"/>
                </a:ext>
                <a:ext uri="{FF2B5EF4-FFF2-40B4-BE49-F238E27FC236}">
                  <a16:creationId xmlns:a16="http://schemas.microsoft.com/office/drawing/2014/main" id="{00000000-0008-0000-0100-00000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183" name="Button 4631" hidden="1">
              <a:extLst>
                <a:ext uri="{63B3BB69-23CF-44E3-9099-C40C66FF867C}">
                  <a14:compatExt spid="_x0000_s28183"/>
                </a:ext>
                <a:ext uri="{FF2B5EF4-FFF2-40B4-BE49-F238E27FC236}">
                  <a16:creationId xmlns:a16="http://schemas.microsoft.com/office/drawing/2014/main" id="{00000000-0008-0000-0100-00001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184" name="Button 4632" hidden="1">
              <a:extLst>
                <a:ext uri="{63B3BB69-23CF-44E3-9099-C40C66FF867C}">
                  <a14:compatExt spid="_x0000_s28184"/>
                </a:ext>
                <a:ext uri="{FF2B5EF4-FFF2-40B4-BE49-F238E27FC236}">
                  <a16:creationId xmlns:a16="http://schemas.microsoft.com/office/drawing/2014/main" id="{00000000-0008-0000-0100-00001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185" name="Button 4633" hidden="1">
              <a:extLst>
                <a:ext uri="{63B3BB69-23CF-44E3-9099-C40C66FF867C}">
                  <a14:compatExt spid="_x0000_s28185"/>
                </a:ext>
                <a:ext uri="{FF2B5EF4-FFF2-40B4-BE49-F238E27FC236}">
                  <a16:creationId xmlns:a16="http://schemas.microsoft.com/office/drawing/2014/main" id="{00000000-0008-0000-0100-00001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186" name="Button 4634" hidden="1">
              <a:extLst>
                <a:ext uri="{63B3BB69-23CF-44E3-9099-C40C66FF867C}">
                  <a14:compatExt spid="_x0000_s28186"/>
                </a:ext>
                <a:ext uri="{FF2B5EF4-FFF2-40B4-BE49-F238E27FC236}">
                  <a16:creationId xmlns:a16="http://schemas.microsoft.com/office/drawing/2014/main" id="{00000000-0008-0000-0100-00001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8193" name="Button 4641" hidden="1">
              <a:extLst>
                <a:ext uri="{63B3BB69-23CF-44E3-9099-C40C66FF867C}">
                  <a14:compatExt spid="_x0000_s28193"/>
                </a:ext>
                <a:ext uri="{FF2B5EF4-FFF2-40B4-BE49-F238E27FC236}">
                  <a16:creationId xmlns:a16="http://schemas.microsoft.com/office/drawing/2014/main" id="{00000000-0008-0000-0100-00002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8294" name="Button 4742" hidden="1">
              <a:extLst>
                <a:ext uri="{63B3BB69-23CF-44E3-9099-C40C66FF867C}">
                  <a14:compatExt spid="_x0000_s28294"/>
                </a:ext>
                <a:ext uri="{FF2B5EF4-FFF2-40B4-BE49-F238E27FC236}">
                  <a16:creationId xmlns:a16="http://schemas.microsoft.com/office/drawing/2014/main" id="{00000000-0008-0000-0100-00008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8295" name="Button 4743" hidden="1">
              <a:extLst>
                <a:ext uri="{63B3BB69-23CF-44E3-9099-C40C66FF867C}">
                  <a14:compatExt spid="_x0000_s28295"/>
                </a:ext>
                <a:ext uri="{FF2B5EF4-FFF2-40B4-BE49-F238E27FC236}">
                  <a16:creationId xmlns:a16="http://schemas.microsoft.com/office/drawing/2014/main" id="{00000000-0008-0000-0100-00008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8296" name="Button 4744" hidden="1">
              <a:extLst>
                <a:ext uri="{63B3BB69-23CF-44E3-9099-C40C66FF867C}">
                  <a14:compatExt spid="_x0000_s28296"/>
                </a:ext>
                <a:ext uri="{FF2B5EF4-FFF2-40B4-BE49-F238E27FC236}">
                  <a16:creationId xmlns:a16="http://schemas.microsoft.com/office/drawing/2014/main" id="{00000000-0008-0000-0100-00008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8302" name="Button 4750" hidden="1">
              <a:extLst>
                <a:ext uri="{63B3BB69-23CF-44E3-9099-C40C66FF867C}">
                  <a14:compatExt spid="_x0000_s28302"/>
                </a:ext>
                <a:ext uri="{FF2B5EF4-FFF2-40B4-BE49-F238E27FC236}">
                  <a16:creationId xmlns:a16="http://schemas.microsoft.com/office/drawing/2014/main" id="{00000000-0008-0000-0100-00008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8303" name="Button 4751" hidden="1">
              <a:extLst>
                <a:ext uri="{63B3BB69-23CF-44E3-9099-C40C66FF867C}">
                  <a14:compatExt spid="_x0000_s28303"/>
                </a:ext>
                <a:ext uri="{FF2B5EF4-FFF2-40B4-BE49-F238E27FC236}">
                  <a16:creationId xmlns:a16="http://schemas.microsoft.com/office/drawing/2014/main" id="{00000000-0008-0000-0100-00008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8304" name="Button 4752" hidden="1">
              <a:extLst>
                <a:ext uri="{63B3BB69-23CF-44E3-9099-C40C66FF867C}">
                  <a14:compatExt spid="_x0000_s28304"/>
                </a:ext>
                <a:ext uri="{FF2B5EF4-FFF2-40B4-BE49-F238E27FC236}">
                  <a16:creationId xmlns:a16="http://schemas.microsoft.com/office/drawing/2014/main" id="{00000000-0008-0000-0100-00009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8316" name="Button 4764" hidden="1">
              <a:extLst>
                <a:ext uri="{63B3BB69-23CF-44E3-9099-C40C66FF867C}">
                  <a14:compatExt spid="_x0000_s28316"/>
                </a:ext>
                <a:ext uri="{FF2B5EF4-FFF2-40B4-BE49-F238E27FC236}">
                  <a16:creationId xmlns:a16="http://schemas.microsoft.com/office/drawing/2014/main" id="{00000000-0008-0000-0100-00009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8317" name="Button 4765" hidden="1">
              <a:extLst>
                <a:ext uri="{63B3BB69-23CF-44E3-9099-C40C66FF867C}">
                  <a14:compatExt spid="_x0000_s28317"/>
                </a:ext>
                <a:ext uri="{FF2B5EF4-FFF2-40B4-BE49-F238E27FC236}">
                  <a16:creationId xmlns:a16="http://schemas.microsoft.com/office/drawing/2014/main" id="{00000000-0008-0000-0100-00009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8388" name="Button 4836" hidden="1">
              <a:extLst>
                <a:ext uri="{63B3BB69-23CF-44E3-9099-C40C66FF867C}">
                  <a14:compatExt spid="_x0000_s28388"/>
                </a:ext>
                <a:ext uri="{FF2B5EF4-FFF2-40B4-BE49-F238E27FC236}">
                  <a16:creationId xmlns:a16="http://schemas.microsoft.com/office/drawing/2014/main" id="{00000000-0008-0000-0100-0000E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8389" name="Button 4837" hidden="1">
              <a:extLst>
                <a:ext uri="{63B3BB69-23CF-44E3-9099-C40C66FF867C}">
                  <a14:compatExt spid="_x0000_s28389"/>
                </a:ext>
                <a:ext uri="{FF2B5EF4-FFF2-40B4-BE49-F238E27FC236}">
                  <a16:creationId xmlns:a16="http://schemas.microsoft.com/office/drawing/2014/main" id="{00000000-0008-0000-0100-0000E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8390" name="Button 4838" hidden="1">
              <a:extLst>
                <a:ext uri="{63B3BB69-23CF-44E3-9099-C40C66FF867C}">
                  <a14:compatExt spid="_x0000_s28390"/>
                </a:ext>
                <a:ext uri="{FF2B5EF4-FFF2-40B4-BE49-F238E27FC236}">
                  <a16:creationId xmlns:a16="http://schemas.microsoft.com/office/drawing/2014/main" id="{00000000-0008-0000-0100-0000E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8409" name="Button 4857" hidden="1">
              <a:extLst>
                <a:ext uri="{63B3BB69-23CF-44E3-9099-C40C66FF867C}">
                  <a14:compatExt spid="_x0000_s28409"/>
                </a:ext>
                <a:ext uri="{FF2B5EF4-FFF2-40B4-BE49-F238E27FC236}">
                  <a16:creationId xmlns:a16="http://schemas.microsoft.com/office/drawing/2014/main" id="{00000000-0008-0000-0100-0000F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8410" name="Button 4858" hidden="1">
              <a:extLst>
                <a:ext uri="{63B3BB69-23CF-44E3-9099-C40C66FF867C}">
                  <a14:compatExt spid="_x0000_s28410"/>
                </a:ext>
                <a:ext uri="{FF2B5EF4-FFF2-40B4-BE49-F238E27FC236}">
                  <a16:creationId xmlns:a16="http://schemas.microsoft.com/office/drawing/2014/main" id="{00000000-0008-0000-0100-0000F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8411" name="Button 4859" hidden="1">
              <a:extLst>
                <a:ext uri="{63B3BB69-23CF-44E3-9099-C40C66FF867C}">
                  <a14:compatExt spid="_x0000_s28411"/>
                </a:ext>
                <a:ext uri="{FF2B5EF4-FFF2-40B4-BE49-F238E27FC236}">
                  <a16:creationId xmlns:a16="http://schemas.microsoft.com/office/drawing/2014/main" id="{00000000-0008-0000-0100-0000F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8472" name="Button 4920" hidden="1">
              <a:extLst>
                <a:ext uri="{63B3BB69-23CF-44E3-9099-C40C66FF867C}">
                  <a14:compatExt spid="_x0000_s28472"/>
                </a:ext>
                <a:ext uri="{FF2B5EF4-FFF2-40B4-BE49-F238E27FC236}">
                  <a16:creationId xmlns:a16="http://schemas.microsoft.com/office/drawing/2014/main" id="{00000000-0008-0000-0100-00003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8491" name="Button 4939" hidden="1">
              <a:extLst>
                <a:ext uri="{63B3BB69-23CF-44E3-9099-C40C66FF867C}">
                  <a14:compatExt spid="_x0000_s28491"/>
                </a:ext>
                <a:ext uri="{FF2B5EF4-FFF2-40B4-BE49-F238E27FC236}">
                  <a16:creationId xmlns:a16="http://schemas.microsoft.com/office/drawing/2014/main" id="{00000000-0008-0000-0100-00004B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8492" name="Button 4940" hidden="1">
              <a:extLst>
                <a:ext uri="{63B3BB69-23CF-44E3-9099-C40C66FF867C}">
                  <a14:compatExt spid="_x0000_s28492"/>
                </a:ext>
                <a:ext uri="{FF2B5EF4-FFF2-40B4-BE49-F238E27FC236}">
                  <a16:creationId xmlns:a16="http://schemas.microsoft.com/office/drawing/2014/main" id="{00000000-0008-0000-0100-00004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8512" name="Button 4960" hidden="1">
              <a:extLst>
                <a:ext uri="{63B3BB69-23CF-44E3-9099-C40C66FF867C}">
                  <a14:compatExt spid="_x0000_s28512"/>
                </a:ext>
                <a:ext uri="{FF2B5EF4-FFF2-40B4-BE49-F238E27FC236}">
                  <a16:creationId xmlns:a16="http://schemas.microsoft.com/office/drawing/2014/main" id="{00000000-0008-0000-0100-000060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8513" name="Button 4961" hidden="1">
              <a:extLst>
                <a:ext uri="{63B3BB69-23CF-44E3-9099-C40C66FF867C}">
                  <a14:compatExt spid="_x0000_s28513"/>
                </a:ext>
                <a:ext uri="{FF2B5EF4-FFF2-40B4-BE49-F238E27FC236}">
                  <a16:creationId xmlns:a16="http://schemas.microsoft.com/office/drawing/2014/main" id="{00000000-0008-0000-0100-00006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8514" name="Button 4962" hidden="1">
              <a:extLst>
                <a:ext uri="{63B3BB69-23CF-44E3-9099-C40C66FF867C}">
                  <a14:compatExt spid="_x0000_s28514"/>
                </a:ext>
                <a:ext uri="{FF2B5EF4-FFF2-40B4-BE49-F238E27FC236}">
                  <a16:creationId xmlns:a16="http://schemas.microsoft.com/office/drawing/2014/main" id="{00000000-0008-0000-0100-000062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8538" name="Button 4986" hidden="1">
              <a:extLst>
                <a:ext uri="{63B3BB69-23CF-44E3-9099-C40C66FF867C}">
                  <a14:compatExt spid="_x0000_s28538"/>
                </a:ext>
                <a:ext uri="{FF2B5EF4-FFF2-40B4-BE49-F238E27FC236}">
                  <a16:creationId xmlns:a16="http://schemas.microsoft.com/office/drawing/2014/main" id="{00000000-0008-0000-0100-00007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8539" name="Button 4987" hidden="1">
              <a:extLst>
                <a:ext uri="{63B3BB69-23CF-44E3-9099-C40C66FF867C}">
                  <a14:compatExt spid="_x0000_s28539"/>
                </a:ext>
                <a:ext uri="{FF2B5EF4-FFF2-40B4-BE49-F238E27FC236}">
                  <a16:creationId xmlns:a16="http://schemas.microsoft.com/office/drawing/2014/main" id="{00000000-0008-0000-0100-00007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8540" name="Button 4988" hidden="1">
              <a:extLst>
                <a:ext uri="{63B3BB69-23CF-44E3-9099-C40C66FF867C}">
                  <a14:compatExt spid="_x0000_s28540"/>
                </a:ext>
                <a:ext uri="{FF2B5EF4-FFF2-40B4-BE49-F238E27FC236}">
                  <a16:creationId xmlns:a16="http://schemas.microsoft.com/office/drawing/2014/main" id="{00000000-0008-0000-0100-00007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8541" name="Button 4989" hidden="1">
              <a:extLst>
                <a:ext uri="{63B3BB69-23CF-44E3-9099-C40C66FF867C}">
                  <a14:compatExt spid="_x0000_s28541"/>
                </a:ext>
                <a:ext uri="{FF2B5EF4-FFF2-40B4-BE49-F238E27FC236}">
                  <a16:creationId xmlns:a16="http://schemas.microsoft.com/office/drawing/2014/main" id="{00000000-0008-0000-0100-00007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8543" name="Button 4991" hidden="1">
              <a:extLst>
                <a:ext uri="{63B3BB69-23CF-44E3-9099-C40C66FF867C}">
                  <a14:compatExt spid="_x0000_s28543"/>
                </a:ext>
                <a:ext uri="{FF2B5EF4-FFF2-40B4-BE49-F238E27FC236}">
                  <a16:creationId xmlns:a16="http://schemas.microsoft.com/office/drawing/2014/main" id="{00000000-0008-0000-0100-00007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8544" name="Button 4992" hidden="1">
              <a:extLst>
                <a:ext uri="{63B3BB69-23CF-44E3-9099-C40C66FF867C}">
                  <a14:compatExt spid="_x0000_s28544"/>
                </a:ext>
                <a:ext uri="{FF2B5EF4-FFF2-40B4-BE49-F238E27FC236}">
                  <a16:creationId xmlns:a16="http://schemas.microsoft.com/office/drawing/2014/main" id="{00000000-0008-0000-0100-00008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8545" name="Button 4993" hidden="1">
              <a:extLst>
                <a:ext uri="{63B3BB69-23CF-44E3-9099-C40C66FF867C}">
                  <a14:compatExt spid="_x0000_s28545"/>
                </a:ext>
                <a:ext uri="{FF2B5EF4-FFF2-40B4-BE49-F238E27FC236}">
                  <a16:creationId xmlns:a16="http://schemas.microsoft.com/office/drawing/2014/main" id="{00000000-0008-0000-0100-00008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8546" name="Button 4994" hidden="1">
              <a:extLst>
                <a:ext uri="{63B3BB69-23CF-44E3-9099-C40C66FF867C}">
                  <a14:compatExt spid="_x0000_s28546"/>
                </a:ext>
                <a:ext uri="{FF2B5EF4-FFF2-40B4-BE49-F238E27FC236}">
                  <a16:creationId xmlns:a16="http://schemas.microsoft.com/office/drawing/2014/main" id="{00000000-0008-0000-0100-00008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8547" name="Button 4995" hidden="1">
              <a:extLst>
                <a:ext uri="{63B3BB69-23CF-44E3-9099-C40C66FF867C}">
                  <a14:compatExt spid="_x0000_s28547"/>
                </a:ext>
                <a:ext uri="{FF2B5EF4-FFF2-40B4-BE49-F238E27FC236}">
                  <a16:creationId xmlns:a16="http://schemas.microsoft.com/office/drawing/2014/main" id="{00000000-0008-0000-0100-00008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8548" name="Button 4996" hidden="1">
              <a:extLst>
                <a:ext uri="{63B3BB69-23CF-44E3-9099-C40C66FF867C}">
                  <a14:compatExt spid="_x0000_s28548"/>
                </a:ext>
                <a:ext uri="{FF2B5EF4-FFF2-40B4-BE49-F238E27FC236}">
                  <a16:creationId xmlns:a16="http://schemas.microsoft.com/office/drawing/2014/main" id="{00000000-0008-0000-0100-00008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8549" name="Button 4997" hidden="1">
              <a:extLst>
                <a:ext uri="{63B3BB69-23CF-44E3-9099-C40C66FF867C}">
                  <a14:compatExt spid="_x0000_s28549"/>
                </a:ext>
                <a:ext uri="{FF2B5EF4-FFF2-40B4-BE49-F238E27FC236}">
                  <a16:creationId xmlns:a16="http://schemas.microsoft.com/office/drawing/2014/main" id="{00000000-0008-0000-0100-00008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8550" name="Button 4998" hidden="1">
              <a:extLst>
                <a:ext uri="{63B3BB69-23CF-44E3-9099-C40C66FF867C}">
                  <a14:compatExt spid="_x0000_s28550"/>
                </a:ext>
                <a:ext uri="{FF2B5EF4-FFF2-40B4-BE49-F238E27FC236}">
                  <a16:creationId xmlns:a16="http://schemas.microsoft.com/office/drawing/2014/main" id="{00000000-0008-0000-0100-00008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8551" name="Button 4999" hidden="1">
              <a:extLst>
                <a:ext uri="{63B3BB69-23CF-44E3-9099-C40C66FF867C}">
                  <a14:compatExt spid="_x0000_s28551"/>
                </a:ext>
                <a:ext uri="{FF2B5EF4-FFF2-40B4-BE49-F238E27FC236}">
                  <a16:creationId xmlns:a16="http://schemas.microsoft.com/office/drawing/2014/main" id="{00000000-0008-0000-0100-00008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8552" name="Button 5000" hidden="1">
              <a:extLst>
                <a:ext uri="{63B3BB69-23CF-44E3-9099-C40C66FF867C}">
                  <a14:compatExt spid="_x0000_s28552"/>
                </a:ext>
                <a:ext uri="{FF2B5EF4-FFF2-40B4-BE49-F238E27FC236}">
                  <a16:creationId xmlns:a16="http://schemas.microsoft.com/office/drawing/2014/main" id="{00000000-0008-0000-0100-00008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8553" name="Button 5001" hidden="1">
              <a:extLst>
                <a:ext uri="{63B3BB69-23CF-44E3-9099-C40C66FF867C}">
                  <a14:compatExt spid="_x0000_s28553"/>
                </a:ext>
                <a:ext uri="{FF2B5EF4-FFF2-40B4-BE49-F238E27FC236}">
                  <a16:creationId xmlns:a16="http://schemas.microsoft.com/office/drawing/2014/main" id="{00000000-0008-0000-0100-00008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8554" name="Button 5002" hidden="1">
              <a:extLst>
                <a:ext uri="{63B3BB69-23CF-44E3-9099-C40C66FF867C}">
                  <a14:compatExt spid="_x0000_s28554"/>
                </a:ext>
                <a:ext uri="{FF2B5EF4-FFF2-40B4-BE49-F238E27FC236}">
                  <a16:creationId xmlns:a16="http://schemas.microsoft.com/office/drawing/2014/main" id="{00000000-0008-0000-0100-00008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8555" name="Button 5003" hidden="1">
              <a:extLst>
                <a:ext uri="{63B3BB69-23CF-44E3-9099-C40C66FF867C}">
                  <a14:compatExt spid="_x0000_s28555"/>
                </a:ext>
                <a:ext uri="{FF2B5EF4-FFF2-40B4-BE49-F238E27FC236}">
                  <a16:creationId xmlns:a16="http://schemas.microsoft.com/office/drawing/2014/main" id="{00000000-0008-0000-0100-00008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8556" name="Button 5004" hidden="1">
              <a:extLst>
                <a:ext uri="{63B3BB69-23CF-44E3-9099-C40C66FF867C}">
                  <a14:compatExt spid="_x0000_s28556"/>
                </a:ext>
                <a:ext uri="{FF2B5EF4-FFF2-40B4-BE49-F238E27FC236}">
                  <a16:creationId xmlns:a16="http://schemas.microsoft.com/office/drawing/2014/main" id="{00000000-0008-0000-0100-00008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8557" name="Button 5005" hidden="1">
              <a:extLst>
                <a:ext uri="{63B3BB69-23CF-44E3-9099-C40C66FF867C}">
                  <a14:compatExt spid="_x0000_s28557"/>
                </a:ext>
                <a:ext uri="{FF2B5EF4-FFF2-40B4-BE49-F238E27FC236}">
                  <a16:creationId xmlns:a16="http://schemas.microsoft.com/office/drawing/2014/main" id="{00000000-0008-0000-0100-00008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8558" name="Button 5006" hidden="1">
              <a:extLst>
                <a:ext uri="{63B3BB69-23CF-44E3-9099-C40C66FF867C}">
                  <a14:compatExt spid="_x0000_s28558"/>
                </a:ext>
                <a:ext uri="{FF2B5EF4-FFF2-40B4-BE49-F238E27FC236}">
                  <a16:creationId xmlns:a16="http://schemas.microsoft.com/office/drawing/2014/main" id="{00000000-0008-0000-0100-00008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8559" name="Button 5007" hidden="1">
              <a:extLst>
                <a:ext uri="{63B3BB69-23CF-44E3-9099-C40C66FF867C}">
                  <a14:compatExt spid="_x0000_s28559"/>
                </a:ext>
                <a:ext uri="{FF2B5EF4-FFF2-40B4-BE49-F238E27FC236}">
                  <a16:creationId xmlns:a16="http://schemas.microsoft.com/office/drawing/2014/main" id="{00000000-0008-0000-0100-00008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8560" name="Button 5008" hidden="1">
              <a:extLst>
                <a:ext uri="{63B3BB69-23CF-44E3-9099-C40C66FF867C}">
                  <a14:compatExt spid="_x0000_s28560"/>
                </a:ext>
                <a:ext uri="{FF2B5EF4-FFF2-40B4-BE49-F238E27FC236}">
                  <a16:creationId xmlns:a16="http://schemas.microsoft.com/office/drawing/2014/main" id="{00000000-0008-0000-0100-00009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8561" name="Button 5009" hidden="1">
              <a:extLst>
                <a:ext uri="{63B3BB69-23CF-44E3-9099-C40C66FF867C}">
                  <a14:compatExt spid="_x0000_s28561"/>
                </a:ext>
                <a:ext uri="{FF2B5EF4-FFF2-40B4-BE49-F238E27FC236}">
                  <a16:creationId xmlns:a16="http://schemas.microsoft.com/office/drawing/2014/main" id="{00000000-0008-0000-0100-00009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8562" name="Button 5010" hidden="1">
              <a:extLst>
                <a:ext uri="{63B3BB69-23CF-44E3-9099-C40C66FF867C}">
                  <a14:compatExt spid="_x0000_s28562"/>
                </a:ext>
                <a:ext uri="{FF2B5EF4-FFF2-40B4-BE49-F238E27FC236}">
                  <a16:creationId xmlns:a16="http://schemas.microsoft.com/office/drawing/2014/main" id="{00000000-0008-0000-0100-00009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8563" name="Button 5011" hidden="1">
              <a:extLst>
                <a:ext uri="{63B3BB69-23CF-44E3-9099-C40C66FF867C}">
                  <a14:compatExt spid="_x0000_s28563"/>
                </a:ext>
                <a:ext uri="{FF2B5EF4-FFF2-40B4-BE49-F238E27FC236}">
                  <a16:creationId xmlns:a16="http://schemas.microsoft.com/office/drawing/2014/main" id="{00000000-0008-0000-0100-00009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8564" name="Button 5012" hidden="1">
              <a:extLst>
                <a:ext uri="{63B3BB69-23CF-44E3-9099-C40C66FF867C}">
                  <a14:compatExt spid="_x0000_s28564"/>
                </a:ext>
                <a:ext uri="{FF2B5EF4-FFF2-40B4-BE49-F238E27FC236}">
                  <a16:creationId xmlns:a16="http://schemas.microsoft.com/office/drawing/2014/main" id="{00000000-0008-0000-0100-00009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8567" name="Button 5015" hidden="1">
              <a:extLst>
                <a:ext uri="{63B3BB69-23CF-44E3-9099-C40C66FF867C}">
                  <a14:compatExt spid="_x0000_s28567"/>
                </a:ext>
                <a:ext uri="{FF2B5EF4-FFF2-40B4-BE49-F238E27FC236}">
                  <a16:creationId xmlns:a16="http://schemas.microsoft.com/office/drawing/2014/main" id="{00000000-0008-0000-0100-00009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8568" name="Button 5016" hidden="1">
              <a:extLst>
                <a:ext uri="{63B3BB69-23CF-44E3-9099-C40C66FF867C}">
                  <a14:compatExt spid="_x0000_s28568"/>
                </a:ext>
                <a:ext uri="{FF2B5EF4-FFF2-40B4-BE49-F238E27FC236}">
                  <a16:creationId xmlns:a16="http://schemas.microsoft.com/office/drawing/2014/main" id="{00000000-0008-0000-0100-00009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8569" name="Button 5017" hidden="1">
              <a:extLst>
                <a:ext uri="{63B3BB69-23CF-44E3-9099-C40C66FF867C}">
                  <a14:compatExt spid="_x0000_s28569"/>
                </a:ext>
                <a:ext uri="{FF2B5EF4-FFF2-40B4-BE49-F238E27FC236}">
                  <a16:creationId xmlns:a16="http://schemas.microsoft.com/office/drawing/2014/main" id="{00000000-0008-0000-0100-00009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8570" name="Button 5018" hidden="1">
              <a:extLst>
                <a:ext uri="{63B3BB69-23CF-44E3-9099-C40C66FF867C}">
                  <a14:compatExt spid="_x0000_s28570"/>
                </a:ext>
                <a:ext uri="{FF2B5EF4-FFF2-40B4-BE49-F238E27FC236}">
                  <a16:creationId xmlns:a16="http://schemas.microsoft.com/office/drawing/2014/main" id="{00000000-0008-0000-0100-00009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8571" name="Button 5019" hidden="1">
              <a:extLst>
                <a:ext uri="{63B3BB69-23CF-44E3-9099-C40C66FF867C}">
                  <a14:compatExt spid="_x0000_s28571"/>
                </a:ext>
                <a:ext uri="{FF2B5EF4-FFF2-40B4-BE49-F238E27FC236}">
                  <a16:creationId xmlns:a16="http://schemas.microsoft.com/office/drawing/2014/main" id="{00000000-0008-0000-0100-00009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8572" name="Button 5020" hidden="1">
              <a:extLst>
                <a:ext uri="{63B3BB69-23CF-44E3-9099-C40C66FF867C}">
                  <a14:compatExt spid="_x0000_s28572"/>
                </a:ext>
                <a:ext uri="{FF2B5EF4-FFF2-40B4-BE49-F238E27FC236}">
                  <a16:creationId xmlns:a16="http://schemas.microsoft.com/office/drawing/2014/main" id="{00000000-0008-0000-0100-00009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8573" name="Button 5021" hidden="1">
              <a:extLst>
                <a:ext uri="{63B3BB69-23CF-44E3-9099-C40C66FF867C}">
                  <a14:compatExt spid="_x0000_s28573"/>
                </a:ext>
                <a:ext uri="{FF2B5EF4-FFF2-40B4-BE49-F238E27FC236}">
                  <a16:creationId xmlns:a16="http://schemas.microsoft.com/office/drawing/2014/main" id="{00000000-0008-0000-0100-00009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8574" name="Button 5022" hidden="1">
              <a:extLst>
                <a:ext uri="{63B3BB69-23CF-44E3-9099-C40C66FF867C}">
                  <a14:compatExt spid="_x0000_s28574"/>
                </a:ext>
                <a:ext uri="{FF2B5EF4-FFF2-40B4-BE49-F238E27FC236}">
                  <a16:creationId xmlns:a16="http://schemas.microsoft.com/office/drawing/2014/main" id="{00000000-0008-0000-0100-00009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8575" name="Button 5023" hidden="1">
              <a:extLst>
                <a:ext uri="{63B3BB69-23CF-44E3-9099-C40C66FF867C}">
                  <a14:compatExt spid="_x0000_s28575"/>
                </a:ext>
                <a:ext uri="{FF2B5EF4-FFF2-40B4-BE49-F238E27FC236}">
                  <a16:creationId xmlns:a16="http://schemas.microsoft.com/office/drawing/2014/main" id="{00000000-0008-0000-0100-00009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8576" name="Button 5024" hidden="1">
              <a:extLst>
                <a:ext uri="{63B3BB69-23CF-44E3-9099-C40C66FF867C}">
                  <a14:compatExt spid="_x0000_s28576"/>
                </a:ext>
                <a:ext uri="{FF2B5EF4-FFF2-40B4-BE49-F238E27FC236}">
                  <a16:creationId xmlns:a16="http://schemas.microsoft.com/office/drawing/2014/main" id="{00000000-0008-0000-0100-0000A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8577" name="Button 5025" hidden="1">
              <a:extLst>
                <a:ext uri="{63B3BB69-23CF-44E3-9099-C40C66FF867C}">
                  <a14:compatExt spid="_x0000_s28577"/>
                </a:ext>
                <a:ext uri="{FF2B5EF4-FFF2-40B4-BE49-F238E27FC236}">
                  <a16:creationId xmlns:a16="http://schemas.microsoft.com/office/drawing/2014/main" id="{00000000-0008-0000-0100-0000A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8579" name="Button 5027" hidden="1">
              <a:extLst>
                <a:ext uri="{63B3BB69-23CF-44E3-9099-C40C66FF867C}">
                  <a14:compatExt spid="_x0000_s28579"/>
                </a:ext>
                <a:ext uri="{FF2B5EF4-FFF2-40B4-BE49-F238E27FC236}">
                  <a16:creationId xmlns:a16="http://schemas.microsoft.com/office/drawing/2014/main" id="{00000000-0008-0000-0100-0000A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8580" name="Button 5028" hidden="1">
              <a:extLst>
                <a:ext uri="{63B3BB69-23CF-44E3-9099-C40C66FF867C}">
                  <a14:compatExt spid="_x0000_s28580"/>
                </a:ext>
                <a:ext uri="{FF2B5EF4-FFF2-40B4-BE49-F238E27FC236}">
                  <a16:creationId xmlns:a16="http://schemas.microsoft.com/office/drawing/2014/main" id="{00000000-0008-0000-0100-0000A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8581" name="Button 5029" hidden="1">
              <a:extLst>
                <a:ext uri="{63B3BB69-23CF-44E3-9099-C40C66FF867C}">
                  <a14:compatExt spid="_x0000_s28581"/>
                </a:ext>
                <a:ext uri="{FF2B5EF4-FFF2-40B4-BE49-F238E27FC236}">
                  <a16:creationId xmlns:a16="http://schemas.microsoft.com/office/drawing/2014/main" id="{00000000-0008-0000-0100-0000A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8582" name="Button 5030" hidden="1">
              <a:extLst>
                <a:ext uri="{63B3BB69-23CF-44E3-9099-C40C66FF867C}">
                  <a14:compatExt spid="_x0000_s28582"/>
                </a:ext>
                <a:ext uri="{FF2B5EF4-FFF2-40B4-BE49-F238E27FC236}">
                  <a16:creationId xmlns:a16="http://schemas.microsoft.com/office/drawing/2014/main" id="{00000000-0008-0000-0100-0000A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8610" name="Button 5058" hidden="1">
              <a:extLst>
                <a:ext uri="{63B3BB69-23CF-44E3-9099-C40C66FF867C}">
                  <a14:compatExt spid="_x0000_s28610"/>
                </a:ext>
                <a:ext uri="{FF2B5EF4-FFF2-40B4-BE49-F238E27FC236}">
                  <a16:creationId xmlns:a16="http://schemas.microsoft.com/office/drawing/2014/main" id="{00000000-0008-0000-0100-0000C2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8611" name="Button 5059" hidden="1">
              <a:extLst>
                <a:ext uri="{63B3BB69-23CF-44E3-9099-C40C66FF867C}">
                  <a14:compatExt spid="_x0000_s28611"/>
                </a:ext>
                <a:ext uri="{FF2B5EF4-FFF2-40B4-BE49-F238E27FC236}">
                  <a16:creationId xmlns:a16="http://schemas.microsoft.com/office/drawing/2014/main" id="{00000000-0008-0000-0100-0000C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8612" name="Button 5060" hidden="1">
              <a:extLst>
                <a:ext uri="{63B3BB69-23CF-44E3-9099-C40C66FF867C}">
                  <a14:compatExt spid="_x0000_s28612"/>
                </a:ext>
                <a:ext uri="{FF2B5EF4-FFF2-40B4-BE49-F238E27FC236}">
                  <a16:creationId xmlns:a16="http://schemas.microsoft.com/office/drawing/2014/main" id="{00000000-0008-0000-0100-0000C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8618" name="Button 5066" hidden="1">
              <a:extLst>
                <a:ext uri="{63B3BB69-23CF-44E3-9099-C40C66FF867C}">
                  <a14:compatExt spid="_x0000_s28618"/>
                </a:ext>
                <a:ext uri="{FF2B5EF4-FFF2-40B4-BE49-F238E27FC236}">
                  <a16:creationId xmlns:a16="http://schemas.microsoft.com/office/drawing/2014/main" id="{00000000-0008-0000-0100-0000C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8619" name="Button 5067" hidden="1">
              <a:extLst>
                <a:ext uri="{63B3BB69-23CF-44E3-9099-C40C66FF867C}">
                  <a14:compatExt spid="_x0000_s28619"/>
                </a:ext>
                <a:ext uri="{FF2B5EF4-FFF2-40B4-BE49-F238E27FC236}">
                  <a16:creationId xmlns:a16="http://schemas.microsoft.com/office/drawing/2014/main" id="{00000000-0008-0000-0100-0000C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8620" name="Button 5068" hidden="1">
              <a:extLst>
                <a:ext uri="{63B3BB69-23CF-44E3-9099-C40C66FF867C}">
                  <a14:compatExt spid="_x0000_s28620"/>
                </a:ext>
                <a:ext uri="{FF2B5EF4-FFF2-40B4-BE49-F238E27FC236}">
                  <a16:creationId xmlns:a16="http://schemas.microsoft.com/office/drawing/2014/main" id="{00000000-0008-0000-0100-0000C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8621" name="Button 5069" hidden="1">
              <a:extLst>
                <a:ext uri="{63B3BB69-23CF-44E3-9099-C40C66FF867C}">
                  <a14:compatExt spid="_x0000_s28621"/>
                </a:ext>
                <a:ext uri="{FF2B5EF4-FFF2-40B4-BE49-F238E27FC236}">
                  <a16:creationId xmlns:a16="http://schemas.microsoft.com/office/drawing/2014/main" id="{00000000-0008-0000-0100-0000C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8622" name="Button 5070" hidden="1">
              <a:extLst>
                <a:ext uri="{63B3BB69-23CF-44E3-9099-C40C66FF867C}">
                  <a14:compatExt spid="_x0000_s28622"/>
                </a:ext>
                <a:ext uri="{FF2B5EF4-FFF2-40B4-BE49-F238E27FC236}">
                  <a16:creationId xmlns:a16="http://schemas.microsoft.com/office/drawing/2014/main" id="{00000000-0008-0000-0100-0000C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8623" name="Button 5071" hidden="1">
              <a:extLst>
                <a:ext uri="{63B3BB69-23CF-44E3-9099-C40C66FF867C}">
                  <a14:compatExt spid="_x0000_s28623"/>
                </a:ext>
                <a:ext uri="{FF2B5EF4-FFF2-40B4-BE49-F238E27FC236}">
                  <a16:creationId xmlns:a16="http://schemas.microsoft.com/office/drawing/2014/main" id="{00000000-0008-0000-0100-0000C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8624" name="Button 5072" hidden="1">
              <a:extLst>
                <a:ext uri="{63B3BB69-23CF-44E3-9099-C40C66FF867C}">
                  <a14:compatExt spid="_x0000_s28624"/>
                </a:ext>
                <a:ext uri="{FF2B5EF4-FFF2-40B4-BE49-F238E27FC236}">
                  <a16:creationId xmlns:a16="http://schemas.microsoft.com/office/drawing/2014/main" id="{00000000-0008-0000-0100-0000D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8625" name="Button 5073" hidden="1">
              <a:extLst>
                <a:ext uri="{63B3BB69-23CF-44E3-9099-C40C66FF867C}">
                  <a14:compatExt spid="_x0000_s28625"/>
                </a:ext>
                <a:ext uri="{FF2B5EF4-FFF2-40B4-BE49-F238E27FC236}">
                  <a16:creationId xmlns:a16="http://schemas.microsoft.com/office/drawing/2014/main" id="{00000000-0008-0000-0100-0000D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8627" name="Button 5075" hidden="1">
              <a:extLst>
                <a:ext uri="{63B3BB69-23CF-44E3-9099-C40C66FF867C}">
                  <a14:compatExt spid="_x0000_s28627"/>
                </a:ext>
                <a:ext uri="{FF2B5EF4-FFF2-40B4-BE49-F238E27FC236}">
                  <a16:creationId xmlns:a16="http://schemas.microsoft.com/office/drawing/2014/main" id="{00000000-0008-0000-0100-0000D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8628" name="Button 5076" hidden="1">
              <a:extLst>
                <a:ext uri="{63B3BB69-23CF-44E3-9099-C40C66FF867C}">
                  <a14:compatExt spid="_x0000_s28628"/>
                </a:ext>
                <a:ext uri="{FF2B5EF4-FFF2-40B4-BE49-F238E27FC236}">
                  <a16:creationId xmlns:a16="http://schemas.microsoft.com/office/drawing/2014/main" id="{00000000-0008-0000-0100-0000D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8629" name="Button 5077" hidden="1">
              <a:extLst>
                <a:ext uri="{63B3BB69-23CF-44E3-9099-C40C66FF867C}">
                  <a14:compatExt spid="_x0000_s28629"/>
                </a:ext>
                <a:ext uri="{FF2B5EF4-FFF2-40B4-BE49-F238E27FC236}">
                  <a16:creationId xmlns:a16="http://schemas.microsoft.com/office/drawing/2014/main" id="{00000000-0008-0000-0100-0000D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8631" name="Button 5079" hidden="1">
              <a:extLst>
                <a:ext uri="{63B3BB69-23CF-44E3-9099-C40C66FF867C}">
                  <a14:compatExt spid="_x0000_s28631"/>
                </a:ext>
                <a:ext uri="{FF2B5EF4-FFF2-40B4-BE49-F238E27FC236}">
                  <a16:creationId xmlns:a16="http://schemas.microsoft.com/office/drawing/2014/main" id="{00000000-0008-0000-0100-0000D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8632" name="Button 5080" hidden="1">
              <a:extLst>
                <a:ext uri="{63B3BB69-23CF-44E3-9099-C40C66FF867C}">
                  <a14:compatExt spid="_x0000_s28632"/>
                </a:ext>
                <a:ext uri="{FF2B5EF4-FFF2-40B4-BE49-F238E27FC236}">
                  <a16:creationId xmlns:a16="http://schemas.microsoft.com/office/drawing/2014/main" id="{00000000-0008-0000-0100-0000D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8643" name="Button 5091" hidden="1">
              <a:extLst>
                <a:ext uri="{63B3BB69-23CF-44E3-9099-C40C66FF867C}">
                  <a14:compatExt spid="_x0000_s28643"/>
                </a:ext>
                <a:ext uri="{FF2B5EF4-FFF2-40B4-BE49-F238E27FC236}">
                  <a16:creationId xmlns:a16="http://schemas.microsoft.com/office/drawing/2014/main" id="{00000000-0008-0000-0100-0000E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8647" name="Button 5095" hidden="1">
              <a:extLst>
                <a:ext uri="{63B3BB69-23CF-44E3-9099-C40C66FF867C}">
                  <a14:compatExt spid="_x0000_s28647"/>
                </a:ext>
                <a:ext uri="{FF2B5EF4-FFF2-40B4-BE49-F238E27FC236}">
                  <a16:creationId xmlns:a16="http://schemas.microsoft.com/office/drawing/2014/main" id="{00000000-0008-0000-0100-0000E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8648" name="Button 5096" hidden="1">
              <a:extLst>
                <a:ext uri="{63B3BB69-23CF-44E3-9099-C40C66FF867C}">
                  <a14:compatExt spid="_x0000_s28648"/>
                </a:ext>
                <a:ext uri="{FF2B5EF4-FFF2-40B4-BE49-F238E27FC236}">
                  <a16:creationId xmlns:a16="http://schemas.microsoft.com/office/drawing/2014/main" id="{00000000-0008-0000-0100-0000E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8649" name="Button 5097" hidden="1">
              <a:extLst>
                <a:ext uri="{63B3BB69-23CF-44E3-9099-C40C66FF867C}">
                  <a14:compatExt spid="_x0000_s28649"/>
                </a:ext>
                <a:ext uri="{FF2B5EF4-FFF2-40B4-BE49-F238E27FC236}">
                  <a16:creationId xmlns:a16="http://schemas.microsoft.com/office/drawing/2014/main" id="{00000000-0008-0000-0100-0000E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8650" name="Button 5098" hidden="1">
              <a:extLst>
                <a:ext uri="{63B3BB69-23CF-44E3-9099-C40C66FF867C}">
                  <a14:compatExt spid="_x0000_s28650"/>
                </a:ext>
                <a:ext uri="{FF2B5EF4-FFF2-40B4-BE49-F238E27FC236}">
                  <a16:creationId xmlns:a16="http://schemas.microsoft.com/office/drawing/2014/main" id="{00000000-0008-0000-0100-0000E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8651" name="Button 5099" hidden="1">
              <a:extLst>
                <a:ext uri="{63B3BB69-23CF-44E3-9099-C40C66FF867C}">
                  <a14:compatExt spid="_x0000_s28651"/>
                </a:ext>
                <a:ext uri="{FF2B5EF4-FFF2-40B4-BE49-F238E27FC236}">
                  <a16:creationId xmlns:a16="http://schemas.microsoft.com/office/drawing/2014/main" id="{00000000-0008-0000-0100-0000E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8677" name="Button 5125" hidden="1">
              <a:extLst>
                <a:ext uri="{63B3BB69-23CF-44E3-9099-C40C66FF867C}">
                  <a14:compatExt spid="_x0000_s28677"/>
                </a:ext>
                <a:ext uri="{FF2B5EF4-FFF2-40B4-BE49-F238E27FC236}">
                  <a16:creationId xmlns:a16="http://schemas.microsoft.com/office/drawing/2014/main" id="{00000000-0008-0000-0100-000005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8678" name="Button 5126" hidden="1">
              <a:extLst>
                <a:ext uri="{63B3BB69-23CF-44E3-9099-C40C66FF867C}">
                  <a14:compatExt spid="_x0000_s28678"/>
                </a:ext>
                <a:ext uri="{FF2B5EF4-FFF2-40B4-BE49-F238E27FC236}">
                  <a16:creationId xmlns:a16="http://schemas.microsoft.com/office/drawing/2014/main" id="{00000000-0008-0000-0100-00000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8679" name="Button 5127" hidden="1">
              <a:extLst>
                <a:ext uri="{63B3BB69-23CF-44E3-9099-C40C66FF867C}">
                  <a14:compatExt spid="_x0000_s28679"/>
                </a:ext>
                <a:ext uri="{FF2B5EF4-FFF2-40B4-BE49-F238E27FC236}">
                  <a16:creationId xmlns:a16="http://schemas.microsoft.com/office/drawing/2014/main" id="{00000000-0008-0000-0100-000007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8698" name="Button 5146" hidden="1">
              <a:extLst>
                <a:ext uri="{63B3BB69-23CF-44E3-9099-C40C66FF867C}">
                  <a14:compatExt spid="_x0000_s28698"/>
                </a:ext>
                <a:ext uri="{FF2B5EF4-FFF2-40B4-BE49-F238E27FC236}">
                  <a16:creationId xmlns:a16="http://schemas.microsoft.com/office/drawing/2014/main" id="{00000000-0008-0000-0100-00001A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8699" name="Button 5147" hidden="1">
              <a:extLst>
                <a:ext uri="{63B3BB69-23CF-44E3-9099-C40C66FF867C}">
                  <a14:compatExt spid="_x0000_s28699"/>
                </a:ext>
                <a:ext uri="{FF2B5EF4-FFF2-40B4-BE49-F238E27FC236}">
                  <a16:creationId xmlns:a16="http://schemas.microsoft.com/office/drawing/2014/main" id="{00000000-0008-0000-0100-00001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8700" name="Button 5148" hidden="1">
              <a:extLst>
                <a:ext uri="{63B3BB69-23CF-44E3-9099-C40C66FF867C}">
                  <a14:compatExt spid="_x0000_s28700"/>
                </a:ext>
                <a:ext uri="{FF2B5EF4-FFF2-40B4-BE49-F238E27FC236}">
                  <a16:creationId xmlns:a16="http://schemas.microsoft.com/office/drawing/2014/main" id="{00000000-0008-0000-0100-00001C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8719" name="Button 5167" hidden="1">
              <a:extLst>
                <a:ext uri="{63B3BB69-23CF-44E3-9099-C40C66FF867C}">
                  <a14:compatExt spid="_x0000_s28719"/>
                </a:ext>
                <a:ext uri="{FF2B5EF4-FFF2-40B4-BE49-F238E27FC236}">
                  <a16:creationId xmlns:a16="http://schemas.microsoft.com/office/drawing/2014/main" id="{00000000-0008-0000-0100-00002F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8720" name="Button 5168" hidden="1">
              <a:extLst>
                <a:ext uri="{63B3BB69-23CF-44E3-9099-C40C66FF867C}">
                  <a14:compatExt spid="_x0000_s28720"/>
                </a:ext>
                <a:ext uri="{FF2B5EF4-FFF2-40B4-BE49-F238E27FC236}">
                  <a16:creationId xmlns:a16="http://schemas.microsoft.com/office/drawing/2014/main" id="{00000000-0008-0000-0100-00003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8721" name="Button 5169" hidden="1">
              <a:extLst>
                <a:ext uri="{63B3BB69-23CF-44E3-9099-C40C66FF867C}">
                  <a14:compatExt spid="_x0000_s28721"/>
                </a:ext>
                <a:ext uri="{FF2B5EF4-FFF2-40B4-BE49-F238E27FC236}">
                  <a16:creationId xmlns:a16="http://schemas.microsoft.com/office/drawing/2014/main" id="{00000000-0008-0000-0100-000031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8740" name="Button 5188" hidden="1">
              <a:extLst>
                <a:ext uri="{63B3BB69-23CF-44E3-9099-C40C66FF867C}">
                  <a14:compatExt spid="_x0000_s28740"/>
                </a:ext>
                <a:ext uri="{FF2B5EF4-FFF2-40B4-BE49-F238E27FC236}">
                  <a16:creationId xmlns:a16="http://schemas.microsoft.com/office/drawing/2014/main" id="{00000000-0008-0000-0100-000044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8741" name="Button 5189" hidden="1">
              <a:extLst>
                <a:ext uri="{63B3BB69-23CF-44E3-9099-C40C66FF867C}">
                  <a14:compatExt spid="_x0000_s28741"/>
                </a:ext>
                <a:ext uri="{FF2B5EF4-FFF2-40B4-BE49-F238E27FC236}">
                  <a16:creationId xmlns:a16="http://schemas.microsoft.com/office/drawing/2014/main" id="{00000000-0008-0000-0100-00004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8742" name="Button 5190" hidden="1">
              <a:extLst>
                <a:ext uri="{63B3BB69-23CF-44E3-9099-C40C66FF867C}">
                  <a14:compatExt spid="_x0000_s28742"/>
                </a:ext>
                <a:ext uri="{FF2B5EF4-FFF2-40B4-BE49-F238E27FC236}">
                  <a16:creationId xmlns:a16="http://schemas.microsoft.com/office/drawing/2014/main" id="{00000000-0008-0000-0100-000046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8777" name="Button 5225" hidden="1">
              <a:extLst>
                <a:ext uri="{63B3BB69-23CF-44E3-9099-C40C66FF867C}">
                  <a14:compatExt spid="_x0000_s28777"/>
                </a:ext>
                <a:ext uri="{FF2B5EF4-FFF2-40B4-BE49-F238E27FC236}">
                  <a16:creationId xmlns:a16="http://schemas.microsoft.com/office/drawing/2014/main" id="{00000000-0008-0000-0100-00006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28778" name="Button 5226" hidden="1">
              <a:extLst>
                <a:ext uri="{63B3BB69-23CF-44E3-9099-C40C66FF867C}">
                  <a14:compatExt spid="_x0000_s28778"/>
                </a:ext>
                <a:ext uri="{FF2B5EF4-FFF2-40B4-BE49-F238E27FC236}">
                  <a16:creationId xmlns:a16="http://schemas.microsoft.com/office/drawing/2014/main" id="{00000000-0008-0000-0100-00006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8779" name="Button 5227" hidden="1">
              <a:extLst>
                <a:ext uri="{63B3BB69-23CF-44E3-9099-C40C66FF867C}">
                  <a14:compatExt spid="_x0000_s28779"/>
                </a:ext>
                <a:ext uri="{FF2B5EF4-FFF2-40B4-BE49-F238E27FC236}">
                  <a16:creationId xmlns:a16="http://schemas.microsoft.com/office/drawing/2014/main" id="{00000000-0008-0000-0100-00006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8780" name="Button 5228" hidden="1">
              <a:extLst>
                <a:ext uri="{63B3BB69-23CF-44E3-9099-C40C66FF867C}">
                  <a14:compatExt spid="_x0000_s28780"/>
                </a:ext>
                <a:ext uri="{FF2B5EF4-FFF2-40B4-BE49-F238E27FC236}">
                  <a16:creationId xmlns:a16="http://schemas.microsoft.com/office/drawing/2014/main" id="{00000000-0008-0000-0100-00006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8781" name="Button 5229" hidden="1">
              <a:extLst>
                <a:ext uri="{63B3BB69-23CF-44E3-9099-C40C66FF867C}">
                  <a14:compatExt spid="_x0000_s28781"/>
                </a:ext>
                <a:ext uri="{FF2B5EF4-FFF2-40B4-BE49-F238E27FC236}">
                  <a16:creationId xmlns:a16="http://schemas.microsoft.com/office/drawing/2014/main" id="{00000000-0008-0000-0100-00006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8783" name="Button 5231" hidden="1">
              <a:extLst>
                <a:ext uri="{63B3BB69-23CF-44E3-9099-C40C66FF867C}">
                  <a14:compatExt spid="_x0000_s28783"/>
                </a:ext>
                <a:ext uri="{FF2B5EF4-FFF2-40B4-BE49-F238E27FC236}">
                  <a16:creationId xmlns:a16="http://schemas.microsoft.com/office/drawing/2014/main" id="{00000000-0008-0000-0100-00006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8802" name="Button 5250" hidden="1">
              <a:extLst>
                <a:ext uri="{63B3BB69-23CF-44E3-9099-C40C66FF867C}">
                  <a14:compatExt spid="_x0000_s28802"/>
                </a:ext>
                <a:ext uri="{FF2B5EF4-FFF2-40B4-BE49-F238E27FC236}">
                  <a16:creationId xmlns:a16="http://schemas.microsoft.com/office/drawing/2014/main" id="{00000000-0008-0000-0100-000082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8803" name="Button 5251" hidden="1">
              <a:extLst>
                <a:ext uri="{63B3BB69-23CF-44E3-9099-C40C66FF867C}">
                  <a14:compatExt spid="_x0000_s28803"/>
                </a:ext>
                <a:ext uri="{FF2B5EF4-FFF2-40B4-BE49-F238E27FC236}">
                  <a16:creationId xmlns:a16="http://schemas.microsoft.com/office/drawing/2014/main" id="{00000000-0008-0000-0100-00008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8804" name="Button 5252" hidden="1">
              <a:extLst>
                <a:ext uri="{63B3BB69-23CF-44E3-9099-C40C66FF867C}">
                  <a14:compatExt spid="_x0000_s28804"/>
                </a:ext>
                <a:ext uri="{FF2B5EF4-FFF2-40B4-BE49-F238E27FC236}">
                  <a16:creationId xmlns:a16="http://schemas.microsoft.com/office/drawing/2014/main" id="{00000000-0008-0000-0100-000084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8823" name="Button 5271" hidden="1">
              <a:extLst>
                <a:ext uri="{63B3BB69-23CF-44E3-9099-C40C66FF867C}">
                  <a14:compatExt spid="_x0000_s28823"/>
                </a:ext>
                <a:ext uri="{FF2B5EF4-FFF2-40B4-BE49-F238E27FC236}">
                  <a16:creationId xmlns:a16="http://schemas.microsoft.com/office/drawing/2014/main" id="{00000000-0008-0000-0100-00009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8824" name="Button 5272" hidden="1">
              <a:extLst>
                <a:ext uri="{63B3BB69-23CF-44E3-9099-C40C66FF867C}">
                  <a14:compatExt spid="_x0000_s28824"/>
                </a:ext>
                <a:ext uri="{FF2B5EF4-FFF2-40B4-BE49-F238E27FC236}">
                  <a16:creationId xmlns:a16="http://schemas.microsoft.com/office/drawing/2014/main" id="{00000000-0008-0000-0100-00009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8825" name="Button 5273" hidden="1">
              <a:extLst>
                <a:ext uri="{63B3BB69-23CF-44E3-9099-C40C66FF867C}">
                  <a14:compatExt spid="_x0000_s28825"/>
                </a:ext>
                <a:ext uri="{FF2B5EF4-FFF2-40B4-BE49-F238E27FC236}">
                  <a16:creationId xmlns:a16="http://schemas.microsoft.com/office/drawing/2014/main" id="{00000000-0008-0000-0100-00009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8880" name="Button 5328" hidden="1">
              <a:extLst>
                <a:ext uri="{63B3BB69-23CF-44E3-9099-C40C66FF867C}">
                  <a14:compatExt spid="_x0000_s28880"/>
                </a:ext>
                <a:ext uri="{FF2B5EF4-FFF2-40B4-BE49-F238E27FC236}">
                  <a16:creationId xmlns:a16="http://schemas.microsoft.com/office/drawing/2014/main" id="{00000000-0008-0000-0100-0000D0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8881" name="Button 5329" hidden="1">
              <a:extLst>
                <a:ext uri="{63B3BB69-23CF-44E3-9099-C40C66FF867C}">
                  <a14:compatExt spid="_x0000_s28881"/>
                </a:ext>
                <a:ext uri="{FF2B5EF4-FFF2-40B4-BE49-F238E27FC236}">
                  <a16:creationId xmlns:a16="http://schemas.microsoft.com/office/drawing/2014/main" id="{00000000-0008-0000-0100-0000D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8882" name="Button 5330" hidden="1">
              <a:extLst>
                <a:ext uri="{63B3BB69-23CF-44E3-9099-C40C66FF867C}">
                  <a14:compatExt spid="_x0000_s28882"/>
                </a:ext>
                <a:ext uri="{FF2B5EF4-FFF2-40B4-BE49-F238E27FC236}">
                  <a16:creationId xmlns:a16="http://schemas.microsoft.com/office/drawing/2014/main" id="{00000000-0008-0000-0100-0000D2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8902" name="Button 5350" hidden="1">
              <a:extLst>
                <a:ext uri="{63B3BB69-23CF-44E3-9099-C40C66FF867C}">
                  <a14:compatExt spid="_x0000_s28902"/>
                </a:ext>
                <a:ext uri="{FF2B5EF4-FFF2-40B4-BE49-F238E27FC236}">
                  <a16:creationId xmlns:a16="http://schemas.microsoft.com/office/drawing/2014/main" id="{00000000-0008-0000-0100-0000E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8904" name="Button 5352" hidden="1">
              <a:extLst>
                <a:ext uri="{63B3BB69-23CF-44E3-9099-C40C66FF867C}">
                  <a14:compatExt spid="_x0000_s28904"/>
                </a:ext>
                <a:ext uri="{FF2B5EF4-FFF2-40B4-BE49-F238E27FC236}">
                  <a16:creationId xmlns:a16="http://schemas.microsoft.com/office/drawing/2014/main" id="{00000000-0008-0000-0100-0000E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8905" name="Button 5353" hidden="1">
              <a:extLst>
                <a:ext uri="{63B3BB69-23CF-44E3-9099-C40C66FF867C}">
                  <a14:compatExt spid="_x0000_s28905"/>
                </a:ext>
                <a:ext uri="{FF2B5EF4-FFF2-40B4-BE49-F238E27FC236}">
                  <a16:creationId xmlns:a16="http://schemas.microsoft.com/office/drawing/2014/main" id="{00000000-0008-0000-0100-0000E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8908" name="Button 5356" hidden="1">
              <a:extLst>
                <a:ext uri="{63B3BB69-23CF-44E3-9099-C40C66FF867C}">
                  <a14:compatExt spid="_x0000_s28908"/>
                </a:ext>
                <a:ext uri="{FF2B5EF4-FFF2-40B4-BE49-F238E27FC236}">
                  <a16:creationId xmlns:a16="http://schemas.microsoft.com/office/drawing/2014/main" id="{00000000-0008-0000-0100-0000E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8909" name="Button 5357" hidden="1">
              <a:extLst>
                <a:ext uri="{63B3BB69-23CF-44E3-9099-C40C66FF867C}">
                  <a14:compatExt spid="_x0000_s28909"/>
                </a:ext>
                <a:ext uri="{FF2B5EF4-FFF2-40B4-BE49-F238E27FC236}">
                  <a16:creationId xmlns:a16="http://schemas.microsoft.com/office/drawing/2014/main" id="{00000000-0008-0000-0100-0000E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28929" name="Button 5377" hidden="1">
              <a:extLst>
                <a:ext uri="{63B3BB69-23CF-44E3-9099-C40C66FF867C}">
                  <a14:compatExt spid="_x0000_s28929"/>
                </a:ext>
                <a:ext uri="{FF2B5EF4-FFF2-40B4-BE49-F238E27FC236}">
                  <a16:creationId xmlns:a16="http://schemas.microsoft.com/office/drawing/2014/main" id="{00000000-0008-0000-0100-000001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8930" name="Button 5378" hidden="1">
              <a:extLst>
                <a:ext uri="{63B3BB69-23CF-44E3-9099-C40C66FF867C}">
                  <a14:compatExt spid="_x0000_s28930"/>
                </a:ext>
                <a:ext uri="{FF2B5EF4-FFF2-40B4-BE49-F238E27FC236}">
                  <a16:creationId xmlns:a16="http://schemas.microsoft.com/office/drawing/2014/main" id="{00000000-0008-0000-0100-000002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8931" name="Button 5379" hidden="1">
              <a:extLst>
                <a:ext uri="{63B3BB69-23CF-44E3-9099-C40C66FF867C}">
                  <a14:compatExt spid="_x0000_s28931"/>
                </a:ext>
                <a:ext uri="{FF2B5EF4-FFF2-40B4-BE49-F238E27FC236}">
                  <a16:creationId xmlns:a16="http://schemas.microsoft.com/office/drawing/2014/main" id="{00000000-0008-0000-0100-000003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8932" name="Button 5380" hidden="1">
              <a:extLst>
                <a:ext uri="{63B3BB69-23CF-44E3-9099-C40C66FF867C}">
                  <a14:compatExt spid="_x0000_s28932"/>
                </a:ext>
                <a:ext uri="{FF2B5EF4-FFF2-40B4-BE49-F238E27FC236}">
                  <a16:creationId xmlns:a16="http://schemas.microsoft.com/office/drawing/2014/main" id="{00000000-0008-0000-0100-00000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28943" name="Button 5391" hidden="1">
              <a:extLst>
                <a:ext uri="{63B3BB69-23CF-44E3-9099-C40C66FF867C}">
                  <a14:compatExt spid="_x0000_s28943"/>
                </a:ext>
                <a:ext uri="{FF2B5EF4-FFF2-40B4-BE49-F238E27FC236}">
                  <a16:creationId xmlns:a16="http://schemas.microsoft.com/office/drawing/2014/main" id="{00000000-0008-0000-0100-00000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10</xdr:col>
          <xdr:colOff>0</xdr:colOff>
          <xdr:row>2330</xdr:row>
          <xdr:rowOff>0</xdr:rowOff>
        </xdr:to>
        <xdr:sp macro="" textlink="">
          <xdr:nvSpPr>
            <xdr:cNvPr id="28944" name="Button 5392" hidden="1">
              <a:extLst>
                <a:ext uri="{63B3BB69-23CF-44E3-9099-C40C66FF867C}">
                  <a14:compatExt spid="_x0000_s28944"/>
                </a:ext>
                <a:ext uri="{FF2B5EF4-FFF2-40B4-BE49-F238E27FC236}">
                  <a16:creationId xmlns:a16="http://schemas.microsoft.com/office/drawing/2014/main" id="{00000000-0008-0000-0100-00001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28965" name="Button 5413" hidden="1">
              <a:extLst>
                <a:ext uri="{63B3BB69-23CF-44E3-9099-C40C66FF867C}">
                  <a14:compatExt spid="_x0000_s28965"/>
                </a:ext>
                <a:ext uri="{FF2B5EF4-FFF2-40B4-BE49-F238E27FC236}">
                  <a16:creationId xmlns:a16="http://schemas.microsoft.com/office/drawing/2014/main" id="{00000000-0008-0000-0100-000025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28966" name="Button 5414" hidden="1">
              <a:extLst>
                <a:ext uri="{63B3BB69-23CF-44E3-9099-C40C66FF867C}">
                  <a14:compatExt spid="_x0000_s28966"/>
                </a:ext>
                <a:ext uri="{FF2B5EF4-FFF2-40B4-BE49-F238E27FC236}">
                  <a16:creationId xmlns:a16="http://schemas.microsoft.com/office/drawing/2014/main" id="{00000000-0008-0000-0100-00002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8967" name="Button 5415" hidden="1">
              <a:extLst>
                <a:ext uri="{63B3BB69-23CF-44E3-9099-C40C66FF867C}">
                  <a14:compatExt spid="_x0000_s28967"/>
                </a:ext>
                <a:ext uri="{FF2B5EF4-FFF2-40B4-BE49-F238E27FC236}">
                  <a16:creationId xmlns:a16="http://schemas.microsoft.com/office/drawing/2014/main" id="{00000000-0008-0000-0100-000027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8976" name="Button 5424" hidden="1">
              <a:extLst>
                <a:ext uri="{63B3BB69-23CF-44E3-9099-C40C66FF867C}">
                  <a14:compatExt spid="_x0000_s28976"/>
                </a:ext>
                <a:ext uri="{FF2B5EF4-FFF2-40B4-BE49-F238E27FC236}">
                  <a16:creationId xmlns:a16="http://schemas.microsoft.com/office/drawing/2014/main" id="{00000000-0008-0000-0100-00003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8977" name="Button 5425" hidden="1">
              <a:extLst>
                <a:ext uri="{63B3BB69-23CF-44E3-9099-C40C66FF867C}">
                  <a14:compatExt spid="_x0000_s28977"/>
                </a:ext>
                <a:ext uri="{FF2B5EF4-FFF2-40B4-BE49-F238E27FC236}">
                  <a16:creationId xmlns:a16="http://schemas.microsoft.com/office/drawing/2014/main" id="{00000000-0008-0000-0100-00003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8978" name="Button 5426" hidden="1">
              <a:extLst>
                <a:ext uri="{63B3BB69-23CF-44E3-9099-C40C66FF867C}">
                  <a14:compatExt spid="_x0000_s28978"/>
                </a:ext>
                <a:ext uri="{FF2B5EF4-FFF2-40B4-BE49-F238E27FC236}">
                  <a16:creationId xmlns:a16="http://schemas.microsoft.com/office/drawing/2014/main" id="{00000000-0008-0000-0100-000032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8998" name="Button 5446" hidden="1">
              <a:extLst>
                <a:ext uri="{63B3BB69-23CF-44E3-9099-C40C66FF867C}">
                  <a14:compatExt spid="_x0000_s28998"/>
                </a:ext>
                <a:ext uri="{FF2B5EF4-FFF2-40B4-BE49-F238E27FC236}">
                  <a16:creationId xmlns:a16="http://schemas.microsoft.com/office/drawing/2014/main" id="{00000000-0008-0000-0100-000046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8999" name="Button 5447" hidden="1">
              <a:extLst>
                <a:ext uri="{63B3BB69-23CF-44E3-9099-C40C66FF867C}">
                  <a14:compatExt spid="_x0000_s28999"/>
                </a:ext>
                <a:ext uri="{FF2B5EF4-FFF2-40B4-BE49-F238E27FC236}">
                  <a16:creationId xmlns:a16="http://schemas.microsoft.com/office/drawing/2014/main" id="{00000000-0008-0000-0100-00004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9000" name="Button 5448" hidden="1">
              <a:extLst>
                <a:ext uri="{63B3BB69-23CF-44E3-9099-C40C66FF867C}">
                  <a14:compatExt spid="_x0000_s29000"/>
                </a:ext>
                <a:ext uri="{FF2B5EF4-FFF2-40B4-BE49-F238E27FC236}">
                  <a16:creationId xmlns:a16="http://schemas.microsoft.com/office/drawing/2014/main" id="{00000000-0008-0000-0100-000048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9023" name="Button 5471" hidden="1">
              <a:extLst>
                <a:ext uri="{63B3BB69-23CF-44E3-9099-C40C66FF867C}">
                  <a14:compatExt spid="_x0000_s29023"/>
                </a:ext>
                <a:ext uri="{FF2B5EF4-FFF2-40B4-BE49-F238E27FC236}">
                  <a16:creationId xmlns:a16="http://schemas.microsoft.com/office/drawing/2014/main" id="{00000000-0008-0000-0100-00005F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9024" name="Button 5472" hidden="1">
              <a:extLst>
                <a:ext uri="{63B3BB69-23CF-44E3-9099-C40C66FF867C}">
                  <a14:compatExt spid="_x0000_s29024"/>
                </a:ext>
                <a:ext uri="{FF2B5EF4-FFF2-40B4-BE49-F238E27FC236}">
                  <a16:creationId xmlns:a16="http://schemas.microsoft.com/office/drawing/2014/main" id="{00000000-0008-0000-0100-00006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9025" name="Button 5473" hidden="1">
              <a:extLst>
                <a:ext uri="{63B3BB69-23CF-44E3-9099-C40C66FF867C}">
                  <a14:compatExt spid="_x0000_s29025"/>
                </a:ext>
                <a:ext uri="{FF2B5EF4-FFF2-40B4-BE49-F238E27FC236}">
                  <a16:creationId xmlns:a16="http://schemas.microsoft.com/office/drawing/2014/main" id="{00000000-0008-0000-0100-000061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9030" name="Button 5478" hidden="1">
              <a:extLst>
                <a:ext uri="{63B3BB69-23CF-44E3-9099-C40C66FF867C}">
                  <a14:compatExt spid="_x0000_s29030"/>
                </a:ext>
                <a:ext uri="{FF2B5EF4-FFF2-40B4-BE49-F238E27FC236}">
                  <a16:creationId xmlns:a16="http://schemas.microsoft.com/office/drawing/2014/main" id="{00000000-0008-0000-0100-00006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9031" name="Button 5479" hidden="1">
              <a:extLst>
                <a:ext uri="{63B3BB69-23CF-44E3-9099-C40C66FF867C}">
                  <a14:compatExt spid="_x0000_s29031"/>
                </a:ext>
                <a:ext uri="{FF2B5EF4-FFF2-40B4-BE49-F238E27FC236}">
                  <a16:creationId xmlns:a16="http://schemas.microsoft.com/office/drawing/2014/main" id="{00000000-0008-0000-0100-00006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9040" name="Button 5488" hidden="1">
              <a:extLst>
                <a:ext uri="{63B3BB69-23CF-44E3-9099-C40C66FF867C}">
                  <a14:compatExt spid="_x0000_s29040"/>
                </a:ext>
                <a:ext uri="{FF2B5EF4-FFF2-40B4-BE49-F238E27FC236}">
                  <a16:creationId xmlns:a16="http://schemas.microsoft.com/office/drawing/2014/main" id="{00000000-0008-0000-0100-00007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9041" name="Button 5489" hidden="1">
              <a:extLst>
                <a:ext uri="{63B3BB69-23CF-44E3-9099-C40C66FF867C}">
                  <a14:compatExt spid="_x0000_s29041"/>
                </a:ext>
                <a:ext uri="{FF2B5EF4-FFF2-40B4-BE49-F238E27FC236}">
                  <a16:creationId xmlns:a16="http://schemas.microsoft.com/office/drawing/2014/main" id="{00000000-0008-0000-0100-00007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9042" name="Button 5490" hidden="1">
              <a:extLst>
                <a:ext uri="{63B3BB69-23CF-44E3-9099-C40C66FF867C}">
                  <a14:compatExt spid="_x0000_s29042"/>
                </a:ext>
                <a:ext uri="{FF2B5EF4-FFF2-40B4-BE49-F238E27FC236}">
                  <a16:creationId xmlns:a16="http://schemas.microsoft.com/office/drawing/2014/main" id="{00000000-0008-0000-0100-000072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9043" name="Button 5491" hidden="1">
              <a:extLst>
                <a:ext uri="{63B3BB69-23CF-44E3-9099-C40C66FF867C}">
                  <a14:compatExt spid="_x0000_s29043"/>
                </a:ext>
                <a:ext uri="{FF2B5EF4-FFF2-40B4-BE49-F238E27FC236}">
                  <a16:creationId xmlns:a16="http://schemas.microsoft.com/office/drawing/2014/main" id="{00000000-0008-0000-0100-00007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9044" name="Button 5492" hidden="1">
              <a:extLst>
                <a:ext uri="{63B3BB69-23CF-44E3-9099-C40C66FF867C}">
                  <a14:compatExt spid="_x0000_s29044"/>
                </a:ext>
                <a:ext uri="{FF2B5EF4-FFF2-40B4-BE49-F238E27FC236}">
                  <a16:creationId xmlns:a16="http://schemas.microsoft.com/office/drawing/2014/main" id="{00000000-0008-0000-0100-00007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9045" name="Button 5493" hidden="1">
              <a:extLst>
                <a:ext uri="{63B3BB69-23CF-44E3-9099-C40C66FF867C}">
                  <a14:compatExt spid="_x0000_s29045"/>
                </a:ext>
                <a:ext uri="{FF2B5EF4-FFF2-40B4-BE49-F238E27FC236}">
                  <a16:creationId xmlns:a16="http://schemas.microsoft.com/office/drawing/2014/main" id="{00000000-0008-0000-0100-00007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9047" name="Button 5495" hidden="1">
              <a:extLst>
                <a:ext uri="{63B3BB69-23CF-44E3-9099-C40C66FF867C}">
                  <a14:compatExt spid="_x0000_s29047"/>
                </a:ext>
                <a:ext uri="{FF2B5EF4-FFF2-40B4-BE49-F238E27FC236}">
                  <a16:creationId xmlns:a16="http://schemas.microsoft.com/office/drawing/2014/main" id="{00000000-0008-0000-0100-00007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10</xdr:col>
          <xdr:colOff>0</xdr:colOff>
          <xdr:row>2359</xdr:row>
          <xdr:rowOff>0</xdr:rowOff>
        </xdr:to>
        <xdr:sp macro="" textlink="">
          <xdr:nvSpPr>
            <xdr:cNvPr id="29048" name="Button 5496" hidden="1">
              <a:extLst>
                <a:ext uri="{63B3BB69-23CF-44E3-9099-C40C66FF867C}">
                  <a14:compatExt spid="_x0000_s29048"/>
                </a:ext>
                <a:ext uri="{FF2B5EF4-FFF2-40B4-BE49-F238E27FC236}">
                  <a16:creationId xmlns:a16="http://schemas.microsoft.com/office/drawing/2014/main" id="{00000000-0008-0000-0100-00007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9049" name="Button 5497" hidden="1">
              <a:extLst>
                <a:ext uri="{63B3BB69-23CF-44E3-9099-C40C66FF867C}">
                  <a14:compatExt spid="_x0000_s29049"/>
                </a:ext>
                <a:ext uri="{FF2B5EF4-FFF2-40B4-BE49-F238E27FC236}">
                  <a16:creationId xmlns:a16="http://schemas.microsoft.com/office/drawing/2014/main" id="{00000000-0008-0000-0100-00007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9050" name="Button 5498" hidden="1">
              <a:extLst>
                <a:ext uri="{63B3BB69-23CF-44E3-9099-C40C66FF867C}">
                  <a14:compatExt spid="_x0000_s29050"/>
                </a:ext>
                <a:ext uri="{FF2B5EF4-FFF2-40B4-BE49-F238E27FC236}">
                  <a16:creationId xmlns:a16="http://schemas.microsoft.com/office/drawing/2014/main" id="{00000000-0008-0000-0100-00007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9051" name="Button 5499" hidden="1">
              <a:extLst>
                <a:ext uri="{63B3BB69-23CF-44E3-9099-C40C66FF867C}">
                  <a14:compatExt spid="_x0000_s29051"/>
                </a:ext>
                <a:ext uri="{FF2B5EF4-FFF2-40B4-BE49-F238E27FC236}">
                  <a16:creationId xmlns:a16="http://schemas.microsoft.com/office/drawing/2014/main" id="{00000000-0008-0000-0100-00007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29059" name="Button 5507" hidden="1">
              <a:extLst>
                <a:ext uri="{63B3BB69-23CF-44E3-9099-C40C66FF867C}">
                  <a14:compatExt spid="_x0000_s29059"/>
                </a:ext>
                <a:ext uri="{FF2B5EF4-FFF2-40B4-BE49-F238E27FC236}">
                  <a16:creationId xmlns:a16="http://schemas.microsoft.com/office/drawing/2014/main" id="{00000000-0008-0000-0100-00008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29060" name="Button 5508" hidden="1">
              <a:extLst>
                <a:ext uri="{63B3BB69-23CF-44E3-9099-C40C66FF867C}">
                  <a14:compatExt spid="_x0000_s29060"/>
                </a:ext>
                <a:ext uri="{FF2B5EF4-FFF2-40B4-BE49-F238E27FC236}">
                  <a16:creationId xmlns:a16="http://schemas.microsoft.com/office/drawing/2014/main" id="{00000000-0008-0000-0100-00008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29061" name="Button 5509" hidden="1">
              <a:extLst>
                <a:ext uri="{63B3BB69-23CF-44E3-9099-C40C66FF867C}">
                  <a14:compatExt spid="_x0000_s29061"/>
                </a:ext>
                <a:ext uri="{FF2B5EF4-FFF2-40B4-BE49-F238E27FC236}">
                  <a16:creationId xmlns:a16="http://schemas.microsoft.com/office/drawing/2014/main" id="{00000000-0008-0000-0100-00008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29062" name="Button 5510" hidden="1">
              <a:extLst>
                <a:ext uri="{63B3BB69-23CF-44E3-9099-C40C66FF867C}">
                  <a14:compatExt spid="_x0000_s29062"/>
                </a:ext>
                <a:ext uri="{FF2B5EF4-FFF2-40B4-BE49-F238E27FC236}">
                  <a16:creationId xmlns:a16="http://schemas.microsoft.com/office/drawing/2014/main" id="{00000000-0008-0000-0100-00008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29063" name="Button 5511" hidden="1">
              <a:extLst>
                <a:ext uri="{63B3BB69-23CF-44E3-9099-C40C66FF867C}">
                  <a14:compatExt spid="_x0000_s29063"/>
                </a:ext>
                <a:ext uri="{FF2B5EF4-FFF2-40B4-BE49-F238E27FC236}">
                  <a16:creationId xmlns:a16="http://schemas.microsoft.com/office/drawing/2014/main" id="{00000000-0008-0000-0100-00008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9091" name="Button 5539" hidden="1">
              <a:extLst>
                <a:ext uri="{63B3BB69-23CF-44E3-9099-C40C66FF867C}">
                  <a14:compatExt spid="_x0000_s29091"/>
                </a:ext>
                <a:ext uri="{FF2B5EF4-FFF2-40B4-BE49-F238E27FC236}">
                  <a16:creationId xmlns:a16="http://schemas.microsoft.com/office/drawing/2014/main" id="{00000000-0008-0000-0100-0000A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9092" name="Button 5540" hidden="1">
              <a:extLst>
                <a:ext uri="{63B3BB69-23CF-44E3-9099-C40C66FF867C}">
                  <a14:compatExt spid="_x0000_s29092"/>
                </a:ext>
                <a:ext uri="{FF2B5EF4-FFF2-40B4-BE49-F238E27FC236}">
                  <a16:creationId xmlns:a16="http://schemas.microsoft.com/office/drawing/2014/main" id="{00000000-0008-0000-0100-0000A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9093" name="Button 5541" hidden="1">
              <a:extLst>
                <a:ext uri="{63B3BB69-23CF-44E3-9099-C40C66FF867C}">
                  <a14:compatExt spid="_x0000_s29093"/>
                </a:ext>
                <a:ext uri="{FF2B5EF4-FFF2-40B4-BE49-F238E27FC236}">
                  <a16:creationId xmlns:a16="http://schemas.microsoft.com/office/drawing/2014/main" id="{00000000-0008-0000-0100-0000A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9094" name="Button 5542" hidden="1">
              <a:extLst>
                <a:ext uri="{63B3BB69-23CF-44E3-9099-C40C66FF867C}">
                  <a14:compatExt spid="_x0000_s29094"/>
                </a:ext>
                <a:ext uri="{FF2B5EF4-FFF2-40B4-BE49-F238E27FC236}">
                  <a16:creationId xmlns:a16="http://schemas.microsoft.com/office/drawing/2014/main" id="{00000000-0008-0000-0100-0000A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9095" name="Button 5543" hidden="1">
              <a:extLst>
                <a:ext uri="{63B3BB69-23CF-44E3-9099-C40C66FF867C}">
                  <a14:compatExt spid="_x0000_s29095"/>
                </a:ext>
                <a:ext uri="{FF2B5EF4-FFF2-40B4-BE49-F238E27FC236}">
                  <a16:creationId xmlns:a16="http://schemas.microsoft.com/office/drawing/2014/main" id="{00000000-0008-0000-0100-0000A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9096" name="Button 5544" hidden="1">
              <a:extLst>
                <a:ext uri="{63B3BB69-23CF-44E3-9099-C40C66FF867C}">
                  <a14:compatExt spid="_x0000_s29096"/>
                </a:ext>
                <a:ext uri="{FF2B5EF4-FFF2-40B4-BE49-F238E27FC236}">
                  <a16:creationId xmlns:a16="http://schemas.microsoft.com/office/drawing/2014/main" id="{00000000-0008-0000-0100-0000A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9097" name="Button 5545" hidden="1">
              <a:extLst>
                <a:ext uri="{63B3BB69-23CF-44E3-9099-C40C66FF867C}">
                  <a14:compatExt spid="_x0000_s29097"/>
                </a:ext>
                <a:ext uri="{FF2B5EF4-FFF2-40B4-BE49-F238E27FC236}">
                  <a16:creationId xmlns:a16="http://schemas.microsoft.com/office/drawing/2014/main" id="{00000000-0008-0000-0100-0000A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9098" name="Button 5546" hidden="1">
              <a:extLst>
                <a:ext uri="{63B3BB69-23CF-44E3-9099-C40C66FF867C}">
                  <a14:compatExt spid="_x0000_s29098"/>
                </a:ext>
                <a:ext uri="{FF2B5EF4-FFF2-40B4-BE49-F238E27FC236}">
                  <a16:creationId xmlns:a16="http://schemas.microsoft.com/office/drawing/2014/main" id="{00000000-0008-0000-0100-0000A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9099" name="Button 5547" hidden="1">
              <a:extLst>
                <a:ext uri="{63B3BB69-23CF-44E3-9099-C40C66FF867C}">
                  <a14:compatExt spid="_x0000_s29099"/>
                </a:ext>
                <a:ext uri="{FF2B5EF4-FFF2-40B4-BE49-F238E27FC236}">
                  <a16:creationId xmlns:a16="http://schemas.microsoft.com/office/drawing/2014/main" id="{00000000-0008-0000-0100-0000A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9100" name="Button 5548" hidden="1">
              <a:extLst>
                <a:ext uri="{63B3BB69-23CF-44E3-9099-C40C66FF867C}">
                  <a14:compatExt spid="_x0000_s29100"/>
                </a:ext>
                <a:ext uri="{FF2B5EF4-FFF2-40B4-BE49-F238E27FC236}">
                  <a16:creationId xmlns:a16="http://schemas.microsoft.com/office/drawing/2014/main" id="{00000000-0008-0000-0100-0000A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9101" name="Button 5549" hidden="1">
              <a:extLst>
                <a:ext uri="{63B3BB69-23CF-44E3-9099-C40C66FF867C}">
                  <a14:compatExt spid="_x0000_s29101"/>
                </a:ext>
                <a:ext uri="{FF2B5EF4-FFF2-40B4-BE49-F238E27FC236}">
                  <a16:creationId xmlns:a16="http://schemas.microsoft.com/office/drawing/2014/main" id="{00000000-0008-0000-0100-0000A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9102" name="Button 5550" hidden="1">
              <a:extLst>
                <a:ext uri="{63B3BB69-23CF-44E3-9099-C40C66FF867C}">
                  <a14:compatExt spid="_x0000_s29102"/>
                </a:ext>
                <a:ext uri="{FF2B5EF4-FFF2-40B4-BE49-F238E27FC236}">
                  <a16:creationId xmlns:a16="http://schemas.microsoft.com/office/drawing/2014/main" id="{00000000-0008-0000-0100-0000A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9103" name="Button 5551" hidden="1">
              <a:extLst>
                <a:ext uri="{63B3BB69-23CF-44E3-9099-C40C66FF867C}">
                  <a14:compatExt spid="_x0000_s29103"/>
                </a:ext>
                <a:ext uri="{FF2B5EF4-FFF2-40B4-BE49-F238E27FC236}">
                  <a16:creationId xmlns:a16="http://schemas.microsoft.com/office/drawing/2014/main" id="{00000000-0008-0000-0100-0000A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9104" name="Button 5552" hidden="1">
              <a:extLst>
                <a:ext uri="{63B3BB69-23CF-44E3-9099-C40C66FF867C}">
                  <a14:compatExt spid="_x0000_s29104"/>
                </a:ext>
                <a:ext uri="{FF2B5EF4-FFF2-40B4-BE49-F238E27FC236}">
                  <a16:creationId xmlns:a16="http://schemas.microsoft.com/office/drawing/2014/main" id="{00000000-0008-0000-0100-0000B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9105" name="Button 5553" hidden="1">
              <a:extLst>
                <a:ext uri="{63B3BB69-23CF-44E3-9099-C40C66FF867C}">
                  <a14:compatExt spid="_x0000_s29105"/>
                </a:ext>
                <a:ext uri="{FF2B5EF4-FFF2-40B4-BE49-F238E27FC236}">
                  <a16:creationId xmlns:a16="http://schemas.microsoft.com/office/drawing/2014/main" id="{00000000-0008-0000-0100-0000B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9113" name="Button 5561" hidden="1">
              <a:extLst>
                <a:ext uri="{63B3BB69-23CF-44E3-9099-C40C66FF867C}">
                  <a14:compatExt spid="_x0000_s29113"/>
                </a:ext>
                <a:ext uri="{FF2B5EF4-FFF2-40B4-BE49-F238E27FC236}">
                  <a16:creationId xmlns:a16="http://schemas.microsoft.com/office/drawing/2014/main" id="{00000000-0008-0000-0100-0000B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9114" name="Button 5562" hidden="1">
              <a:extLst>
                <a:ext uri="{63B3BB69-23CF-44E3-9099-C40C66FF867C}">
                  <a14:compatExt spid="_x0000_s29114"/>
                </a:ext>
                <a:ext uri="{FF2B5EF4-FFF2-40B4-BE49-F238E27FC236}">
                  <a16:creationId xmlns:a16="http://schemas.microsoft.com/office/drawing/2014/main" id="{00000000-0008-0000-0100-0000B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9115" name="Button 5563" hidden="1">
              <a:extLst>
                <a:ext uri="{63B3BB69-23CF-44E3-9099-C40C66FF867C}">
                  <a14:compatExt spid="_x0000_s29115"/>
                </a:ext>
                <a:ext uri="{FF2B5EF4-FFF2-40B4-BE49-F238E27FC236}">
                  <a16:creationId xmlns:a16="http://schemas.microsoft.com/office/drawing/2014/main" id="{00000000-0008-0000-0100-0000B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9116" name="Button 5564" hidden="1">
              <a:extLst>
                <a:ext uri="{63B3BB69-23CF-44E3-9099-C40C66FF867C}">
                  <a14:compatExt spid="_x0000_s29116"/>
                </a:ext>
                <a:ext uri="{FF2B5EF4-FFF2-40B4-BE49-F238E27FC236}">
                  <a16:creationId xmlns:a16="http://schemas.microsoft.com/office/drawing/2014/main" id="{00000000-0008-0000-0100-0000B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9117" name="Button 5565" hidden="1">
              <a:extLst>
                <a:ext uri="{63B3BB69-23CF-44E3-9099-C40C66FF867C}">
                  <a14:compatExt spid="_x0000_s29117"/>
                </a:ext>
                <a:ext uri="{FF2B5EF4-FFF2-40B4-BE49-F238E27FC236}">
                  <a16:creationId xmlns:a16="http://schemas.microsoft.com/office/drawing/2014/main" id="{00000000-0008-0000-0100-0000B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9118" name="Button 5566" hidden="1">
              <a:extLst>
                <a:ext uri="{63B3BB69-23CF-44E3-9099-C40C66FF867C}">
                  <a14:compatExt spid="_x0000_s29118"/>
                </a:ext>
                <a:ext uri="{FF2B5EF4-FFF2-40B4-BE49-F238E27FC236}">
                  <a16:creationId xmlns:a16="http://schemas.microsoft.com/office/drawing/2014/main" id="{00000000-0008-0000-0100-0000B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9119" name="Button 5567" hidden="1">
              <a:extLst>
                <a:ext uri="{63B3BB69-23CF-44E3-9099-C40C66FF867C}">
                  <a14:compatExt spid="_x0000_s29119"/>
                </a:ext>
                <a:ext uri="{FF2B5EF4-FFF2-40B4-BE49-F238E27FC236}">
                  <a16:creationId xmlns:a16="http://schemas.microsoft.com/office/drawing/2014/main" id="{00000000-0008-0000-0100-0000B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9120" name="Button 5568" hidden="1">
              <a:extLst>
                <a:ext uri="{63B3BB69-23CF-44E3-9099-C40C66FF867C}">
                  <a14:compatExt spid="_x0000_s29120"/>
                </a:ext>
                <a:ext uri="{FF2B5EF4-FFF2-40B4-BE49-F238E27FC236}">
                  <a16:creationId xmlns:a16="http://schemas.microsoft.com/office/drawing/2014/main" id="{00000000-0008-0000-0100-0000C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9121" name="Button 5569" hidden="1">
              <a:extLst>
                <a:ext uri="{63B3BB69-23CF-44E3-9099-C40C66FF867C}">
                  <a14:compatExt spid="_x0000_s29121"/>
                </a:ext>
                <a:ext uri="{FF2B5EF4-FFF2-40B4-BE49-F238E27FC236}">
                  <a16:creationId xmlns:a16="http://schemas.microsoft.com/office/drawing/2014/main" id="{00000000-0008-0000-0100-0000C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9122" name="Button 5570" hidden="1">
              <a:extLst>
                <a:ext uri="{63B3BB69-23CF-44E3-9099-C40C66FF867C}">
                  <a14:compatExt spid="_x0000_s29122"/>
                </a:ext>
                <a:ext uri="{FF2B5EF4-FFF2-40B4-BE49-F238E27FC236}">
                  <a16:creationId xmlns:a16="http://schemas.microsoft.com/office/drawing/2014/main" id="{00000000-0008-0000-0100-0000C2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9123" name="Button 5571" hidden="1">
              <a:extLst>
                <a:ext uri="{63B3BB69-23CF-44E3-9099-C40C66FF867C}">
                  <a14:compatExt spid="_x0000_s29123"/>
                </a:ext>
                <a:ext uri="{FF2B5EF4-FFF2-40B4-BE49-F238E27FC236}">
                  <a16:creationId xmlns:a16="http://schemas.microsoft.com/office/drawing/2014/main" id="{00000000-0008-0000-0100-0000C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9124" name="Button 5572" hidden="1">
              <a:extLst>
                <a:ext uri="{63B3BB69-23CF-44E3-9099-C40C66FF867C}">
                  <a14:compatExt spid="_x0000_s29124"/>
                </a:ext>
                <a:ext uri="{FF2B5EF4-FFF2-40B4-BE49-F238E27FC236}">
                  <a16:creationId xmlns:a16="http://schemas.microsoft.com/office/drawing/2014/main" id="{00000000-0008-0000-0100-0000C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9125" name="Button 5573" hidden="1">
              <a:extLst>
                <a:ext uri="{63B3BB69-23CF-44E3-9099-C40C66FF867C}">
                  <a14:compatExt spid="_x0000_s29125"/>
                </a:ext>
                <a:ext uri="{FF2B5EF4-FFF2-40B4-BE49-F238E27FC236}">
                  <a16:creationId xmlns:a16="http://schemas.microsoft.com/office/drawing/2014/main" id="{00000000-0008-0000-0100-0000C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9126" name="Button 5574" hidden="1">
              <a:extLst>
                <a:ext uri="{63B3BB69-23CF-44E3-9099-C40C66FF867C}">
                  <a14:compatExt spid="_x0000_s29126"/>
                </a:ext>
                <a:ext uri="{FF2B5EF4-FFF2-40B4-BE49-F238E27FC236}">
                  <a16:creationId xmlns:a16="http://schemas.microsoft.com/office/drawing/2014/main" id="{00000000-0008-0000-0100-0000C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9129" name="Button 5577" hidden="1">
              <a:extLst>
                <a:ext uri="{63B3BB69-23CF-44E3-9099-C40C66FF867C}">
                  <a14:compatExt spid="_x0000_s29129"/>
                </a:ext>
                <a:ext uri="{FF2B5EF4-FFF2-40B4-BE49-F238E27FC236}">
                  <a16:creationId xmlns:a16="http://schemas.microsoft.com/office/drawing/2014/main" id="{00000000-0008-0000-0100-0000C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9130" name="Button 5578" hidden="1">
              <a:extLst>
                <a:ext uri="{63B3BB69-23CF-44E3-9099-C40C66FF867C}">
                  <a14:compatExt spid="_x0000_s29130"/>
                </a:ext>
                <a:ext uri="{FF2B5EF4-FFF2-40B4-BE49-F238E27FC236}">
                  <a16:creationId xmlns:a16="http://schemas.microsoft.com/office/drawing/2014/main" id="{00000000-0008-0000-0100-0000C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9131" name="Button 5579" hidden="1">
              <a:extLst>
                <a:ext uri="{63B3BB69-23CF-44E3-9099-C40C66FF867C}">
                  <a14:compatExt spid="_x0000_s29131"/>
                </a:ext>
                <a:ext uri="{FF2B5EF4-FFF2-40B4-BE49-F238E27FC236}">
                  <a16:creationId xmlns:a16="http://schemas.microsoft.com/office/drawing/2014/main" id="{00000000-0008-0000-0100-0000C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9132" name="Button 5580" hidden="1">
              <a:extLst>
                <a:ext uri="{63B3BB69-23CF-44E3-9099-C40C66FF867C}">
                  <a14:compatExt spid="_x0000_s29132"/>
                </a:ext>
                <a:ext uri="{FF2B5EF4-FFF2-40B4-BE49-F238E27FC236}">
                  <a16:creationId xmlns:a16="http://schemas.microsoft.com/office/drawing/2014/main" id="{00000000-0008-0000-0100-0000C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9133" name="Button 5581" hidden="1">
              <a:extLst>
                <a:ext uri="{63B3BB69-23CF-44E3-9099-C40C66FF867C}">
                  <a14:compatExt spid="_x0000_s29133"/>
                </a:ext>
                <a:ext uri="{FF2B5EF4-FFF2-40B4-BE49-F238E27FC236}">
                  <a16:creationId xmlns:a16="http://schemas.microsoft.com/office/drawing/2014/main" id="{00000000-0008-0000-0100-0000C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9134" name="Button 5582" hidden="1">
              <a:extLst>
                <a:ext uri="{63B3BB69-23CF-44E3-9099-C40C66FF867C}">
                  <a14:compatExt spid="_x0000_s29134"/>
                </a:ext>
                <a:ext uri="{FF2B5EF4-FFF2-40B4-BE49-F238E27FC236}">
                  <a16:creationId xmlns:a16="http://schemas.microsoft.com/office/drawing/2014/main" id="{00000000-0008-0000-0100-0000C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9135" name="Button 5583" hidden="1">
              <a:extLst>
                <a:ext uri="{63B3BB69-23CF-44E3-9099-C40C66FF867C}">
                  <a14:compatExt spid="_x0000_s29135"/>
                </a:ext>
                <a:ext uri="{FF2B5EF4-FFF2-40B4-BE49-F238E27FC236}">
                  <a16:creationId xmlns:a16="http://schemas.microsoft.com/office/drawing/2014/main" id="{00000000-0008-0000-0100-0000C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9136" name="Button 5584" hidden="1">
              <a:extLst>
                <a:ext uri="{63B3BB69-23CF-44E3-9099-C40C66FF867C}">
                  <a14:compatExt spid="_x0000_s29136"/>
                </a:ext>
                <a:ext uri="{FF2B5EF4-FFF2-40B4-BE49-F238E27FC236}">
                  <a16:creationId xmlns:a16="http://schemas.microsoft.com/office/drawing/2014/main" id="{00000000-0008-0000-0100-0000D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9137" name="Button 5585" hidden="1">
              <a:extLst>
                <a:ext uri="{63B3BB69-23CF-44E3-9099-C40C66FF867C}">
                  <a14:compatExt spid="_x0000_s29137"/>
                </a:ext>
                <a:ext uri="{FF2B5EF4-FFF2-40B4-BE49-F238E27FC236}">
                  <a16:creationId xmlns:a16="http://schemas.microsoft.com/office/drawing/2014/main" id="{00000000-0008-0000-0100-0000D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9138" name="Button 5586" hidden="1">
              <a:extLst>
                <a:ext uri="{63B3BB69-23CF-44E3-9099-C40C66FF867C}">
                  <a14:compatExt spid="_x0000_s29138"/>
                </a:ext>
                <a:ext uri="{FF2B5EF4-FFF2-40B4-BE49-F238E27FC236}">
                  <a16:creationId xmlns:a16="http://schemas.microsoft.com/office/drawing/2014/main" id="{00000000-0008-0000-0100-0000D2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9139" name="Button 5587" hidden="1">
              <a:extLst>
                <a:ext uri="{63B3BB69-23CF-44E3-9099-C40C66FF867C}">
                  <a14:compatExt spid="_x0000_s29139"/>
                </a:ext>
                <a:ext uri="{FF2B5EF4-FFF2-40B4-BE49-F238E27FC236}">
                  <a16:creationId xmlns:a16="http://schemas.microsoft.com/office/drawing/2014/main" id="{00000000-0008-0000-0100-0000D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9152" name="Button 5600" hidden="1">
              <a:extLst>
                <a:ext uri="{63B3BB69-23CF-44E3-9099-C40C66FF867C}">
                  <a14:compatExt spid="_x0000_s29152"/>
                </a:ext>
                <a:ext uri="{FF2B5EF4-FFF2-40B4-BE49-F238E27FC236}">
                  <a16:creationId xmlns:a16="http://schemas.microsoft.com/office/drawing/2014/main" id="{00000000-0008-0000-0100-0000E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9153" name="Button 5601" hidden="1">
              <a:extLst>
                <a:ext uri="{63B3BB69-23CF-44E3-9099-C40C66FF867C}">
                  <a14:compatExt spid="_x0000_s29153"/>
                </a:ext>
                <a:ext uri="{FF2B5EF4-FFF2-40B4-BE49-F238E27FC236}">
                  <a16:creationId xmlns:a16="http://schemas.microsoft.com/office/drawing/2014/main" id="{00000000-0008-0000-0100-0000E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9156" name="Button 5604" hidden="1">
              <a:extLst>
                <a:ext uri="{63B3BB69-23CF-44E3-9099-C40C66FF867C}">
                  <a14:compatExt spid="_x0000_s29156"/>
                </a:ext>
                <a:ext uri="{FF2B5EF4-FFF2-40B4-BE49-F238E27FC236}">
                  <a16:creationId xmlns:a16="http://schemas.microsoft.com/office/drawing/2014/main" id="{00000000-0008-0000-0100-0000E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9157" name="Button 5605" hidden="1">
              <a:extLst>
                <a:ext uri="{63B3BB69-23CF-44E3-9099-C40C66FF867C}">
                  <a14:compatExt spid="_x0000_s29157"/>
                </a:ext>
                <a:ext uri="{FF2B5EF4-FFF2-40B4-BE49-F238E27FC236}">
                  <a16:creationId xmlns:a16="http://schemas.microsoft.com/office/drawing/2014/main" id="{00000000-0008-0000-0100-0000E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9158" name="Button 5606" hidden="1">
              <a:extLst>
                <a:ext uri="{63B3BB69-23CF-44E3-9099-C40C66FF867C}">
                  <a14:compatExt spid="_x0000_s29158"/>
                </a:ext>
                <a:ext uri="{FF2B5EF4-FFF2-40B4-BE49-F238E27FC236}">
                  <a16:creationId xmlns:a16="http://schemas.microsoft.com/office/drawing/2014/main" id="{00000000-0008-0000-0100-0000E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9159" name="Button 5607" hidden="1">
              <a:extLst>
                <a:ext uri="{63B3BB69-23CF-44E3-9099-C40C66FF867C}">
                  <a14:compatExt spid="_x0000_s29159"/>
                </a:ext>
                <a:ext uri="{FF2B5EF4-FFF2-40B4-BE49-F238E27FC236}">
                  <a16:creationId xmlns:a16="http://schemas.microsoft.com/office/drawing/2014/main" id="{00000000-0008-0000-0100-0000E7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9160" name="Button 5608" hidden="1">
              <a:extLst>
                <a:ext uri="{63B3BB69-23CF-44E3-9099-C40C66FF867C}">
                  <a14:compatExt spid="_x0000_s29160"/>
                </a:ext>
                <a:ext uri="{FF2B5EF4-FFF2-40B4-BE49-F238E27FC236}">
                  <a16:creationId xmlns:a16="http://schemas.microsoft.com/office/drawing/2014/main" id="{00000000-0008-0000-0100-0000E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9161" name="Button 5609" hidden="1">
              <a:extLst>
                <a:ext uri="{63B3BB69-23CF-44E3-9099-C40C66FF867C}">
                  <a14:compatExt spid="_x0000_s29161"/>
                </a:ext>
                <a:ext uri="{FF2B5EF4-FFF2-40B4-BE49-F238E27FC236}">
                  <a16:creationId xmlns:a16="http://schemas.microsoft.com/office/drawing/2014/main" id="{00000000-0008-0000-0100-0000E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9162" name="Button 5610" hidden="1">
              <a:extLst>
                <a:ext uri="{63B3BB69-23CF-44E3-9099-C40C66FF867C}">
                  <a14:compatExt spid="_x0000_s29162"/>
                </a:ext>
                <a:ext uri="{FF2B5EF4-FFF2-40B4-BE49-F238E27FC236}">
                  <a16:creationId xmlns:a16="http://schemas.microsoft.com/office/drawing/2014/main" id="{00000000-0008-0000-0100-0000E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9163" name="Button 5611" hidden="1">
              <a:extLst>
                <a:ext uri="{63B3BB69-23CF-44E3-9099-C40C66FF867C}">
                  <a14:compatExt spid="_x0000_s29163"/>
                </a:ext>
                <a:ext uri="{FF2B5EF4-FFF2-40B4-BE49-F238E27FC236}">
                  <a16:creationId xmlns:a16="http://schemas.microsoft.com/office/drawing/2014/main" id="{00000000-0008-0000-0100-0000E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9164" name="Button 5612" hidden="1">
              <a:extLst>
                <a:ext uri="{63B3BB69-23CF-44E3-9099-C40C66FF867C}">
                  <a14:compatExt spid="_x0000_s29164"/>
                </a:ext>
                <a:ext uri="{FF2B5EF4-FFF2-40B4-BE49-F238E27FC236}">
                  <a16:creationId xmlns:a16="http://schemas.microsoft.com/office/drawing/2014/main" id="{00000000-0008-0000-0100-0000E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9165" name="Button 5613" hidden="1">
              <a:extLst>
                <a:ext uri="{63B3BB69-23CF-44E3-9099-C40C66FF867C}">
                  <a14:compatExt spid="_x0000_s29165"/>
                </a:ext>
                <a:ext uri="{FF2B5EF4-FFF2-40B4-BE49-F238E27FC236}">
                  <a16:creationId xmlns:a16="http://schemas.microsoft.com/office/drawing/2014/main" id="{00000000-0008-0000-0100-0000E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9166" name="Button 5614" hidden="1">
              <a:extLst>
                <a:ext uri="{63B3BB69-23CF-44E3-9099-C40C66FF867C}">
                  <a14:compatExt spid="_x0000_s29166"/>
                </a:ext>
                <a:ext uri="{FF2B5EF4-FFF2-40B4-BE49-F238E27FC236}">
                  <a16:creationId xmlns:a16="http://schemas.microsoft.com/office/drawing/2014/main" id="{00000000-0008-0000-0100-0000E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46" totalsRowShown="0">
  <tableColumns count="6">
    <tableColumn id="1" xr3:uid="{00000000-0010-0000-0000-000001000000}" name="CÓDIGO CATÁLOGO" dataDxfId="97"/>
    <tableColumn id="2" xr3:uid="{00000000-0010-0000-0000-000002000000}" name="ARTÍCULO"/>
    <tableColumn id="3" xr3:uid="{00000000-0010-0000-0000-000003000000}" name="UNIDAD DE MEDIDA" dataDxfId="96" dataCellStyle="ArticleBody_text"/>
    <tableColumn id="4" xr3:uid="{00000000-0010-0000-0000-000004000000}" name="CANTIDAD TOTAL ESTIMADA" dataDxfId="95" dataCellStyle="ArticleBody"/>
    <tableColumn id="5" xr3:uid="{00000000-0010-0000-0000-000005000000}" name="PRECIO UNITARIO ESTIMADO" dataDxfId="94"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826C24-05E7-447F-9054-BA352F2D40F0}" name="Table312" displayName="Table312" ref="A198:F202" totalsRowShown="0">
  <autoFilter ref="A198:F202" xr:uid="{BB826C24-05E7-447F-9054-BA352F2D40F0}"/>
  <tableColumns count="6">
    <tableColumn id="1" xr3:uid="{DAD28C57-2D3B-451B-B458-E7093B7BAFF8}" name="CÓDIGO CATÁLOGO" dataDxfId="81" dataCellStyle="ArticleBody"/>
    <tableColumn id="2" xr3:uid="{48FB3BA2-23B3-4B81-9A69-B13DA334929B}" name="ARTÍCULO">
      <calculatedColumnFormula>IFERROR(INDEX(UNSPSCDes,MATCH(INDIRECT(ADDRESS(ROW(),COLUMN()-1,4)),UNSPSCCode,0)),"")</calculatedColumnFormula>
    </tableColumn>
    <tableColumn id="3" xr3:uid="{79AD6548-585A-4AD3-9875-29E5C2FEAA0C}" name="UNIDAD DE MEDIDA" dataDxfId="80" dataCellStyle="ArticleBody_text"/>
    <tableColumn id="4" xr3:uid="{15B0EF7B-FED4-48DA-AFD6-D1B16025BD8F}" name="CANTIDAD TOTAL ESTIMADA" dataDxfId="79" dataCellStyle="ArticleBody"/>
    <tableColumn id="5" xr3:uid="{F41686BD-AA8D-4BB5-BC99-0155F292AFEF}" name="PRECIO UNITARIO ESTIMADO" dataDxfId="78" dataCellStyle="ArticleBody_currency"/>
    <tableColumn id="6" xr3:uid="{37A0C6E6-3D27-48EC-8FDC-B23598EB8E51}"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ACB6AB5-0AAF-4004-9DC5-A4A5109FEF26}" name="Table313" displayName="Table313" ref="A212:F214" totalsRowShown="0">
  <autoFilter ref="A212:F214" xr:uid="{BACB6AB5-0AAF-4004-9DC5-A4A5109FEF26}"/>
  <tableColumns count="6">
    <tableColumn id="1" xr3:uid="{F4A3BA5B-AF54-49D5-BC6A-EC9364013126}" name="CÓDIGO CATÁLOGO"/>
    <tableColumn id="2" xr3:uid="{BA9A9D4D-9473-41EB-BF0D-DB6009F2774F}" name="ARTÍCULO">
      <calculatedColumnFormula>IFERROR(INDEX(UNSPSCDes,MATCH(INDIRECT(ADDRESS(ROW(),COLUMN()-1,4)),UNSPSCCode,0)),"")</calculatedColumnFormula>
    </tableColumn>
    <tableColumn id="3" xr3:uid="{012C06C0-9DCE-444B-80EE-1AAC63D5F003}" name="UNIDAD DE MEDIDA"/>
    <tableColumn id="4" xr3:uid="{22FACE8E-1FD9-4989-820D-FAF2CD43E49D}" name="CANTIDAD TOTAL ESTIMADA"/>
    <tableColumn id="5" xr3:uid="{111B8DF2-52F0-4058-B3E1-1C66A4CA43C8}" name="PRECIO UNITARIO ESTIMADO"/>
    <tableColumn id="6" xr3:uid="{9410D941-3201-43CC-A8EB-81BEBBD6AC45}"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CE253FC-7DAE-45B6-9664-A70E0E140357}" name="Table314" displayName="Table314" ref="A224:F226" totalsRowShown="0">
  <autoFilter ref="A224:F226" xr:uid="{ACE253FC-7DAE-45B6-9664-A70E0E140357}"/>
  <tableColumns count="6">
    <tableColumn id="1" xr3:uid="{71B04241-2D42-4DB6-901B-A09090BB8563}" name="CÓDIGO CATÁLOGO" dataDxfId="77" dataCellStyle="ArticleBody"/>
    <tableColumn id="2" xr3:uid="{E10AC5A6-6D47-4089-86B7-4099A188028B}" name="ARTÍCULO">
      <calculatedColumnFormula>IFERROR(INDEX(UNSPSCDes,MATCH(INDIRECT(ADDRESS(ROW(),COLUMN()-1,4)),UNSPSCCode,0)),"")</calculatedColumnFormula>
    </tableColumn>
    <tableColumn id="3" xr3:uid="{D6EC8907-94C4-4755-8F1D-5AF7F96CD74D}" name="UNIDAD DE MEDIDA" dataDxfId="76" dataCellStyle="ArticleBody_text"/>
    <tableColumn id="4" xr3:uid="{C7A982F2-C283-4CFF-888A-955AE663F047}" name="CANTIDAD TOTAL ESTIMADA" dataDxfId="75" dataCellStyle="ArticleBody"/>
    <tableColumn id="5" xr3:uid="{6040B9D8-2321-4661-9BD6-B54D70EB4FE5}" name="PRECIO UNITARIO ESTIMADO" dataDxfId="74" dataCellStyle="ArticleBody_currency"/>
    <tableColumn id="6" xr3:uid="{9D4341AB-8D58-4AB9-AEA1-154F5555E77C}"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25D010D-A721-4D57-AE93-0ADA068A832A}" name="Table315" displayName="Table315" ref="A236:F246" totalsRowShown="0">
  <autoFilter ref="A236:F246" xr:uid="{D25D010D-A721-4D57-AE93-0ADA068A832A}"/>
  <tableColumns count="6">
    <tableColumn id="1" xr3:uid="{7718E579-D322-4C55-B7CC-DEBD6D1F970B}" name="CÓDIGO CATÁLOGO"/>
    <tableColumn id="2" xr3:uid="{54800311-ECB3-4F2D-8D65-16FA5FDF57F9}" name="ARTÍCULO">
      <calculatedColumnFormula>IFERROR(INDEX(UNSPSCDes,MATCH(INDIRECT(ADDRESS(ROW(),COLUMN()-1,4)),UNSPSCCode,0)),"")</calculatedColumnFormula>
    </tableColumn>
    <tableColumn id="3" xr3:uid="{37142ED6-3461-42C9-8554-96BD9A0AA7F7}" name="UNIDAD DE MEDIDA"/>
    <tableColumn id="4" xr3:uid="{21C71318-5F5D-4EFD-8402-5166CE283AC3}" name="CANTIDAD TOTAL ESTIMADA"/>
    <tableColumn id="5" xr3:uid="{5A0828D4-6805-40E8-9ABC-ACDF24963208}" name="PRECIO UNITARIO ESTIMADO"/>
    <tableColumn id="6" xr3:uid="{64524131-329E-4554-9D8E-6D08643A1D95}"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25BB222-10C3-4347-B82B-B5DA56F44FF2}" name="Table316" displayName="Table316" ref="A256:F262" totalsRowShown="0">
  <autoFilter ref="A256:F262" xr:uid="{C25BB222-10C3-4347-B82B-B5DA56F44FF2}"/>
  <tableColumns count="6">
    <tableColumn id="1" xr3:uid="{95954426-BF1C-495C-B5E4-8EBACFE6AF51}" name="CÓDIGO CATÁLOGO"/>
    <tableColumn id="2" xr3:uid="{1338E170-7161-4B94-B758-9399B5827B3B}" name="ARTÍCULO">
      <calculatedColumnFormula>IFERROR(INDEX(UNSPSCDes,MATCH(INDIRECT(ADDRESS(ROW(),COLUMN()-1,4)),UNSPSCCode,0)),"")</calculatedColumnFormula>
    </tableColumn>
    <tableColumn id="3" xr3:uid="{C1407771-48E7-4745-98B3-404DBDD4FCBD}" name="UNIDAD DE MEDIDA"/>
    <tableColumn id="4" xr3:uid="{7D988572-248E-41EB-BF2F-C4A871F5077E}" name="CANTIDAD TOTAL ESTIMADA"/>
    <tableColumn id="5" xr3:uid="{69303233-C6FF-4C8D-AB10-D5D10B01BE12}" name="PRECIO UNITARIO ESTIMADO"/>
    <tableColumn id="6" xr3:uid="{CE7472DD-3292-454F-82E5-D1809B9C0A23}"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4B209DF-22CC-4F1E-B886-95617F3EAC2A}" name="Table317" displayName="Table317" ref="A272:F278" totalsRowShown="0">
  <autoFilter ref="A272:F278" xr:uid="{34B209DF-22CC-4F1E-B886-95617F3EAC2A}"/>
  <tableColumns count="6">
    <tableColumn id="1" xr3:uid="{F67FE817-A9D3-476E-9F00-4A14402A8A95}" name="CÓDIGO CATÁLOGO"/>
    <tableColumn id="2" xr3:uid="{B735C1FC-AC32-4A0D-84BD-07B31AEFC9F8}" name="ARTÍCULO">
      <calculatedColumnFormula>IFERROR(INDEX(UNSPSCDes,MATCH(INDIRECT(ADDRESS(ROW(),COLUMN()-1,4)),UNSPSCCode,0)),"")</calculatedColumnFormula>
    </tableColumn>
    <tableColumn id="3" xr3:uid="{E810DF0D-FE9C-4A6B-BB42-03657AE8846B}" name="UNIDAD DE MEDIDA"/>
    <tableColumn id="4" xr3:uid="{A9D86568-1E32-4738-8CE2-60E617D9C42A}" name="CANTIDAD TOTAL ESTIMADA"/>
    <tableColumn id="5" xr3:uid="{E7866907-2FCC-4C38-BA3E-4380B308BE76}" name="PRECIO UNITARIO ESTIMADO"/>
    <tableColumn id="6" xr3:uid="{94F0FC3F-29A8-47BB-8A00-65F6C8A3CDC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558812F-FCAB-4A96-A18F-056A003A7DE8}" name="Table318" displayName="Table318" ref="A288:F299" totalsRowShown="0">
  <autoFilter ref="A288:F299" xr:uid="{3558812F-FCAB-4A96-A18F-056A003A7DE8}"/>
  <tableColumns count="6">
    <tableColumn id="1" xr3:uid="{034858A2-0C9B-4959-AABE-499A751BCB68}" name="CÓDIGO CATÁLOGO"/>
    <tableColumn id="2" xr3:uid="{24AA0DAD-F5F8-48DB-B34B-E6D1B727EF8F}" name="ARTÍCULO">
      <calculatedColumnFormula>IFERROR(INDEX(UNSPSCDes,MATCH(INDIRECT(ADDRESS(ROW(),COLUMN()-1,4)),UNSPSCCode,0)),"")</calculatedColumnFormula>
    </tableColumn>
    <tableColumn id="3" xr3:uid="{A36C60A6-B1D4-49BE-9AAD-3B8C7CC6E871}" name="UNIDAD DE MEDIDA"/>
    <tableColumn id="4" xr3:uid="{C42BA678-CD23-489D-8B07-BFB186C8453D}" name="CANTIDAD TOTAL ESTIMADA"/>
    <tableColumn id="5" xr3:uid="{912003CA-3895-48BC-8DAB-FA8D731DA458}" name="PRECIO UNITARIO ESTIMADO"/>
    <tableColumn id="6" xr3:uid="{3989C4F6-ED29-4D02-8548-004FAB5F2A61}"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589345D-917C-40E2-8A4E-4D10401BBBF3}" name="Table319" displayName="Table319" ref="A309:F316" totalsRowShown="0">
  <autoFilter ref="A309:F316" xr:uid="{B589345D-917C-40E2-8A4E-4D10401BBBF3}"/>
  <tableColumns count="6">
    <tableColumn id="1" xr3:uid="{73D5AB95-1C99-4BA8-9D18-48BA8C0B7169}" name="CÓDIGO CATÁLOGO"/>
    <tableColumn id="2" xr3:uid="{F6B02D62-8224-44A8-8770-6175BD52C170}" name="ARTÍCULO">
      <calculatedColumnFormula>IFERROR(INDEX(UNSPSCDes,MATCH(INDIRECT(ADDRESS(ROW(),COLUMN()-1,4)),UNSPSCCode,0)),"")</calculatedColumnFormula>
    </tableColumn>
    <tableColumn id="3" xr3:uid="{E7C7D185-71C8-4625-BE48-E301803244CC}" name="UNIDAD DE MEDIDA"/>
    <tableColumn id="4" xr3:uid="{B06F65EC-E595-461E-8A46-C573A85A5E47}" name="CANTIDAD TOTAL ESTIMADA"/>
    <tableColumn id="5" xr3:uid="{1D1A1EA8-17F4-4F4D-B162-FEDF4B956F2F}" name="PRECIO UNITARIO ESTIMADO"/>
    <tableColumn id="6" xr3:uid="{4C65575B-6200-4532-B1FA-64E3F38D257C}"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A41B60-926D-45AE-9473-6CC4A72E12AA}" name="Table320" displayName="Table320" ref="A326:F333" totalsRowShown="0">
  <autoFilter ref="A326:F333" xr:uid="{F3A41B60-926D-45AE-9473-6CC4A72E12AA}"/>
  <tableColumns count="6">
    <tableColumn id="1" xr3:uid="{CB2658BF-79B8-49D1-9F89-71E3D3D9419A}" name="CÓDIGO CATÁLOGO"/>
    <tableColumn id="2" xr3:uid="{22F7E2E5-C99F-4F1E-BDA3-93128DAB0E46}" name="ARTÍCULO">
      <calculatedColumnFormula>IFERROR(INDEX(UNSPSCDes,MATCH(INDIRECT(ADDRESS(ROW(),COLUMN()-1,4)),UNSPSCCode,0)),"")</calculatedColumnFormula>
    </tableColumn>
    <tableColumn id="3" xr3:uid="{F8C0078A-9C89-4F9D-89E5-B093CD69F4F9}" name="UNIDAD DE MEDIDA"/>
    <tableColumn id="4" xr3:uid="{2C9B6964-6DE9-47B6-BE94-EF717989AB20}" name="CANTIDAD TOTAL ESTIMADA"/>
    <tableColumn id="5" xr3:uid="{6198C4A1-D107-4F84-B388-5395DB67351C}" name="PRECIO UNITARIO ESTIMADO"/>
    <tableColumn id="6" xr3:uid="{C6C163BE-0C21-4883-8AE9-6C2200069AB1}"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FF0F5D6-16E4-41FB-8967-64B69FA261C0}" name="Table323" displayName="Table323" ref="A343:F350" totalsRowShown="0">
  <autoFilter ref="A343:F350" xr:uid="{5FF0F5D6-16E4-41FB-8967-64B69FA261C0}"/>
  <tableColumns count="6">
    <tableColumn id="1" xr3:uid="{66B5758D-F2C4-4836-937B-0D0682C4EDED}" name="CÓDIGO CATÁLOGO"/>
    <tableColumn id="2" xr3:uid="{222FF416-1D4D-49CE-86E6-4D911EA51BD8}" name="ARTÍCULO">
      <calculatedColumnFormula>IFERROR(INDEX(UNSPSCDes,MATCH(INDIRECT(ADDRESS(ROW(),COLUMN()-1,4)),UNSPSCCode,0)),"")</calculatedColumnFormula>
    </tableColumn>
    <tableColumn id="3" xr3:uid="{9DF1FBA7-A32E-454A-8F95-CB5E6DD26762}" name="UNIDAD DE MEDIDA"/>
    <tableColumn id="4" xr3:uid="{1390A7AE-2D5B-4158-A593-2005AABC5AEA}" name="CANTIDAD TOTAL ESTIMADA"/>
    <tableColumn id="5" xr3:uid="{50B65DAD-D450-4F29-B911-A84AA6926481}" name="PRECIO UNITARIO ESTIMADO"/>
    <tableColumn id="6" xr3:uid="{1BBA00FE-15A6-4F13-9228-60358EB7CD42}"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56:F64" totalsRowShown="0">
  <autoFilter ref="A56:F64" xr:uid="{00000000-0009-0000-0100-000001000000}"/>
  <tableColumns count="6">
    <tableColumn id="1" xr3:uid="{00000000-0010-0000-0100-000001000000}" name="CÓDIGO CATÁLOGO" dataDxfId="93"/>
    <tableColumn id="2" xr3:uid="{00000000-0010-0000-0100-000002000000}" name="ARTÍCULO">
      <calculatedColumnFormula>IFERROR(INDEX(UNSPSCDes,MATCH(INDIRECT(ADDRESS(ROW(),COLUMN()-1,4)),UNSPSCCode,0)),"")</calculatedColumnFormula>
    </tableColumn>
    <tableColumn id="3" xr3:uid="{00000000-0010-0000-0100-000003000000}" name="UNIDAD DE MEDIDA" dataDxfId="92" dataCellStyle="ArticleBody"/>
    <tableColumn id="4" xr3:uid="{00000000-0010-0000-0100-000004000000}" name="CANTIDAD TOTAL ESTIMADA" dataDxfId="91" dataCellStyle="ArticleBody"/>
    <tableColumn id="5" xr3:uid="{00000000-0010-0000-0100-000005000000}" name="PRECIO UNITARIO ESTIMADO" dataDxfId="90" dataCellStyle="ArticleBody_currency"/>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BFF8FFA-C787-481D-885A-654EF6770451}" name="Table324" displayName="Table324" ref="A360:F367" totalsRowShown="0">
  <autoFilter ref="A360:F367" xr:uid="{1BFF8FFA-C787-481D-885A-654EF6770451}"/>
  <tableColumns count="6">
    <tableColumn id="1" xr3:uid="{4A688BEB-2F7D-4A19-AB3C-B4F14190F058}" name="CÓDIGO CATÁLOGO"/>
    <tableColumn id="2" xr3:uid="{31C06294-EE86-45FA-AEED-B5FF6FAD0E41}" name="ARTÍCULO">
      <calculatedColumnFormula>IFERROR(INDEX(UNSPSCDes,MATCH(INDIRECT(ADDRESS(ROW(),COLUMN()-1,4)),UNSPSCCode,0)),"")</calculatedColumnFormula>
    </tableColumn>
    <tableColumn id="3" xr3:uid="{24EE50F1-DA93-49C4-8B29-C034F7953993}" name="UNIDAD DE MEDIDA"/>
    <tableColumn id="4" xr3:uid="{9E4E4455-FE3D-4F1F-9E97-B2E67DCE2E5D}" name="CANTIDAD TOTAL ESTIMADA"/>
    <tableColumn id="5" xr3:uid="{99EB6F9B-C722-41B7-B797-6F8E9D67E328}" name="PRECIO UNITARIO ESTIMADO"/>
    <tableColumn id="6" xr3:uid="{F76A957E-939A-48B0-A370-AE1ECDC4C4F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7E3F92A-BBC4-49C0-B1D3-52632BCF3AD7}" name="Table325" displayName="Table325" ref="A377:F379" totalsRowShown="0">
  <autoFilter ref="A377:F379" xr:uid="{E7E3F92A-BBC4-49C0-B1D3-52632BCF3AD7}"/>
  <tableColumns count="6">
    <tableColumn id="1" xr3:uid="{A39509AE-E903-46B6-8348-658C726BC5B1}" name="CÓDIGO CATÁLOGO"/>
    <tableColumn id="2" xr3:uid="{8F6BB1EE-D9C1-414D-9905-2AFF5001C7FA}" name="ARTÍCULO">
      <calculatedColumnFormula>IFERROR(INDEX(UNSPSCDes,MATCH(INDIRECT(ADDRESS(ROW(),COLUMN()-1,4)),UNSPSCCode,0)),"")</calculatedColumnFormula>
    </tableColumn>
    <tableColumn id="3" xr3:uid="{C8874B3E-AA71-40C2-BF89-CFA8C0903990}" name="UNIDAD DE MEDIDA"/>
    <tableColumn id="4" xr3:uid="{7ABAC8F1-7F7E-4605-B5FE-AFFAC3AD3808}" name="CANTIDAD TOTAL ESTIMADA"/>
    <tableColumn id="5" xr3:uid="{E766D5E6-8C38-422B-A76A-D1C3E3719CC0}" name="PRECIO UNITARIO ESTIMADO"/>
    <tableColumn id="6" xr3:uid="{C9AACD03-7939-44A9-872F-580F99EF2DED}"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9FAF9C8-B110-4F1A-B3A3-11F653744E79}" name="Table326" displayName="Table326" ref="A389:F395" totalsRowShown="0">
  <autoFilter ref="A389:F395" xr:uid="{A9FAF9C8-B110-4F1A-B3A3-11F653744E79}"/>
  <tableColumns count="6">
    <tableColumn id="1" xr3:uid="{4EFE742C-9834-4438-B83D-5A93937BC084}" name="CÓDIGO CATÁLOGO"/>
    <tableColumn id="2" xr3:uid="{6C57DAAF-BC0A-432C-A0CF-D0A4D04939A7}" name="ARTÍCULO">
      <calculatedColumnFormula>IFERROR(INDEX(UNSPSCDes,MATCH(INDIRECT(ADDRESS(ROW(),COLUMN()-1,4)),UNSPSCCode,0)),"")</calculatedColumnFormula>
    </tableColumn>
    <tableColumn id="3" xr3:uid="{3825B12E-FD0C-4D63-B914-30C1AE2997F2}" name="UNIDAD DE MEDIDA"/>
    <tableColumn id="4" xr3:uid="{080D5CCD-B2F3-46CA-A68C-9781EC4E7033}" name="CANTIDAD TOTAL ESTIMADA"/>
    <tableColumn id="5" xr3:uid="{F938F6F4-C62C-4F60-A5F6-596845D902C4}" name="PRECIO UNITARIO ESTIMADO"/>
    <tableColumn id="6" xr3:uid="{8BC77597-8D58-4F2A-8026-F22685941298}"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6583D76-4A16-4D80-AF92-D5782D5CBE6F}" name="Table327" displayName="Table327" ref="A405:F408" totalsRowShown="0">
  <autoFilter ref="A405:F408" xr:uid="{86583D76-4A16-4D80-AF92-D5782D5CBE6F}"/>
  <tableColumns count="6">
    <tableColumn id="1" xr3:uid="{24BBB169-1A89-4BC9-9E9B-128E26591003}" name="CÓDIGO CATÁLOGO"/>
    <tableColumn id="2" xr3:uid="{AB7F5FFA-79CC-450A-B5E1-E01EF55E4C0D}" name="ARTÍCULO">
      <calculatedColumnFormula>IFERROR(INDEX(UNSPSCDes,MATCH(INDIRECT(ADDRESS(ROW(),COLUMN()-1,4)),UNSPSCCode,0)),"")</calculatedColumnFormula>
    </tableColumn>
    <tableColumn id="3" xr3:uid="{4B79076C-6507-42C7-925A-009109307FDB}" name="UNIDAD DE MEDIDA"/>
    <tableColumn id="4" xr3:uid="{84229941-B2A8-41B2-BA5F-0848093BC458}" name="CANTIDAD TOTAL ESTIMADA"/>
    <tableColumn id="5" xr3:uid="{A0D2F85D-4CD2-4A5F-8486-648575F62C52}" name="PRECIO UNITARIO ESTIMADO"/>
    <tableColumn id="6" xr3:uid="{D52FBD75-2672-4C25-BEDA-E34FDA055E21}"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22F0BAD-B6EE-43F5-A997-2FE0C1E730A4}" name="Table328" displayName="Table328" ref="A418:F423" totalsRowShown="0">
  <autoFilter ref="A418:F423" xr:uid="{422F0BAD-B6EE-43F5-A997-2FE0C1E730A4}"/>
  <tableColumns count="6">
    <tableColumn id="1" xr3:uid="{B92B3323-79EF-479F-A661-EE1F2B0FE070}" name="CÓDIGO CATÁLOGO" dataDxfId="73" dataCellStyle="ArticleBody"/>
    <tableColumn id="2" xr3:uid="{F0EF3551-62B6-4CDB-A201-B73F90102072}" name="ARTÍCULO">
      <calculatedColumnFormula>IFERROR(INDEX(UNSPSCDes,MATCH(INDIRECT(ADDRESS(ROW(),COLUMN()-1,4)),UNSPSCCode,0)),"")</calculatedColumnFormula>
    </tableColumn>
    <tableColumn id="3" xr3:uid="{A4D03B7F-E682-470D-81B7-A1F48F833CB0}" name="UNIDAD DE MEDIDA" dataDxfId="72" dataCellStyle="ArticleBody_text"/>
    <tableColumn id="4" xr3:uid="{3ECF9DE8-F2E8-4AD7-B458-80C3E1FC1B40}" name="CANTIDAD TOTAL ESTIMADA" dataDxfId="71" dataCellStyle="ArticleBody"/>
    <tableColumn id="5" xr3:uid="{35177B4E-0D6B-4BE6-AF11-AB783B826993}" name="PRECIO UNITARIO ESTIMADO" dataDxfId="70" dataCellStyle="ArticleBody_currency"/>
    <tableColumn id="6" xr3:uid="{82162BDD-5EA7-440B-B9BC-4F1889443D61}"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3762B50-0FFA-4FB0-8F3F-15209575F211}" name="Table329" displayName="Table329" ref="A433:F436" totalsRowShown="0">
  <autoFilter ref="A433:F436" xr:uid="{D3762B50-0FFA-4FB0-8F3F-15209575F211}"/>
  <tableColumns count="6">
    <tableColumn id="1" xr3:uid="{7F6E86ED-C35D-4464-B7CE-9A2AE30F4640}" name="CÓDIGO CATÁLOGO"/>
    <tableColumn id="2" xr3:uid="{36BF4C92-AA1E-45E6-9D20-495F0652996A}" name="ARTÍCULO">
      <calculatedColumnFormula>IFERROR(INDEX(UNSPSCDes,MATCH(INDIRECT(ADDRESS(ROW(),COLUMN()-1,4)),UNSPSCCode,0)),"")</calculatedColumnFormula>
    </tableColumn>
    <tableColumn id="3" xr3:uid="{F6715FF9-378C-44D4-ADA7-2602F9563F60}" name="UNIDAD DE MEDIDA"/>
    <tableColumn id="4" xr3:uid="{D44ACC97-9477-499B-A33F-257F58EFF5E8}" name="CANTIDAD TOTAL ESTIMADA"/>
    <tableColumn id="5" xr3:uid="{4763DE21-5723-40A8-918F-E031ABA73D6D}" name="PRECIO UNITARIO ESTIMADO"/>
    <tableColumn id="6" xr3:uid="{DD7EF84E-5717-4828-9090-EEC96E8181ED}"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3BFE421-471E-422E-85BF-61C43D52A6FF}" name="Table330" displayName="Table330" ref="A446:F449" totalsRowShown="0">
  <autoFilter ref="A446:F449" xr:uid="{33BFE421-471E-422E-85BF-61C43D52A6FF}"/>
  <tableColumns count="6">
    <tableColumn id="1" xr3:uid="{52ACC78A-3A80-4746-A5C4-2AE44A2A5C85}" name="CÓDIGO CATÁLOGO"/>
    <tableColumn id="2" xr3:uid="{AA16250F-9086-4DC0-90B0-163DAFF8A271}" name="ARTÍCULO">
      <calculatedColumnFormula>IFERROR(INDEX(UNSPSCDes,MATCH(INDIRECT(ADDRESS(ROW(),COLUMN()-1,4)),UNSPSCCode,0)),"")</calculatedColumnFormula>
    </tableColumn>
    <tableColumn id="3" xr3:uid="{B192B21A-0BE3-4EDF-89C3-A44D864E434D}" name="UNIDAD DE MEDIDA"/>
    <tableColumn id="4" xr3:uid="{CCA0777F-0CA5-410D-A2FF-79FA3F5FCC74}" name="CANTIDAD TOTAL ESTIMADA"/>
    <tableColumn id="5" xr3:uid="{61C51D69-591A-4819-BF0B-5A106EA4A8CF}" name="PRECIO UNITARIO ESTIMADO"/>
    <tableColumn id="6" xr3:uid="{336C51E8-01D2-45FD-B4D3-39004DB73128}"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C3C3A82-B1F1-43E5-8451-70D109FCFD62}" name="Table331" displayName="Table331" ref="A459:F462" totalsRowShown="0">
  <autoFilter ref="A459:F462" xr:uid="{AC3C3A82-B1F1-43E5-8451-70D109FCFD62}"/>
  <tableColumns count="6">
    <tableColumn id="1" xr3:uid="{74AEF75F-5D7F-4D7F-BA6B-7E3CA716132B}" name="CÓDIGO CATÁLOGO"/>
    <tableColumn id="2" xr3:uid="{45499A1A-62AC-41D7-A72A-E1121CAD62F6}" name="ARTÍCULO">
      <calculatedColumnFormula>IFERROR(INDEX(UNSPSCDes,MATCH(INDIRECT(ADDRESS(ROW(),COLUMN()-1,4)),UNSPSCCode,0)),"")</calculatedColumnFormula>
    </tableColumn>
    <tableColumn id="3" xr3:uid="{80AF962C-6B5A-4B88-A175-C4A6C718BB70}" name="UNIDAD DE MEDIDA"/>
    <tableColumn id="4" xr3:uid="{77404C29-4DA2-454B-88D6-E4ACCDABE0C5}" name="CANTIDAD TOTAL ESTIMADA"/>
    <tableColumn id="5" xr3:uid="{AD433BC2-513B-430F-94E5-E1E5ED5C5FC8}" name="PRECIO UNITARIO ESTIMADO"/>
    <tableColumn id="6" xr3:uid="{1EE757AE-625A-42AB-AABC-95E0F3E34743}"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C95A1DB-1380-4881-8E5E-18A4CD227374}" name="Table332" displayName="Table332" ref="A472:F475" totalsRowShown="0">
  <autoFilter ref="A472:F475" xr:uid="{8C95A1DB-1380-4881-8E5E-18A4CD227374}"/>
  <tableColumns count="6">
    <tableColumn id="1" xr3:uid="{ED147088-A392-47C5-A9BB-CC1CD21EB5F8}" name="CÓDIGO CATÁLOGO"/>
    <tableColumn id="2" xr3:uid="{4EC297AA-DF3C-49BF-AF3E-90D531D593F8}" name="ARTÍCULO">
      <calculatedColumnFormula>IFERROR(INDEX(UNSPSCDes,MATCH(INDIRECT(ADDRESS(ROW(),COLUMN()-1,4)),UNSPSCCode,0)),"")</calculatedColumnFormula>
    </tableColumn>
    <tableColumn id="3" xr3:uid="{4A72EE23-B401-4AEC-80A7-C49E65A25678}" name="UNIDAD DE MEDIDA" dataDxfId="69" dataCellStyle="ArticleBody"/>
    <tableColumn id="4" xr3:uid="{47AC7DC0-CBC4-4999-A032-56E68DBCCAB8}" name="CANTIDAD TOTAL ESTIMADA"/>
    <tableColumn id="5" xr3:uid="{FC4A69DA-6E19-430C-A80A-B4B413A4E3E8}" name="PRECIO UNITARIO ESTIMADO"/>
    <tableColumn id="6" xr3:uid="{A3BFDCBB-1B31-4ED3-8AF2-860E484F3A29}"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BA5FC10-05D5-422F-AF5E-ECD3AA563322}" name="Table333" displayName="Table333" ref="A485:F487" totalsRowShown="0">
  <autoFilter ref="A485:F487" xr:uid="{3BA5FC10-05D5-422F-AF5E-ECD3AA563322}"/>
  <tableColumns count="6">
    <tableColumn id="1" xr3:uid="{5A99F870-D107-4788-908C-BDD167B98FAC}" name="CÓDIGO CATÁLOGO"/>
    <tableColumn id="2" xr3:uid="{E605B842-6D85-48C9-88EB-2FA6A0CDBDCB}" name="ARTÍCULO">
      <calculatedColumnFormula>IFERROR(INDEX(UNSPSCDes,MATCH(INDIRECT(ADDRESS(ROW(),COLUMN()-1,4)),UNSPSCCode,0)),"")</calculatedColumnFormula>
    </tableColumn>
    <tableColumn id="3" xr3:uid="{C4470B57-7056-4947-AF2D-F1CBD32C9DA8}" name="UNIDAD DE MEDIDA"/>
    <tableColumn id="4" xr3:uid="{E87F2A91-A35A-4A98-B2D7-C1867608A261}" name="CANTIDAD TOTAL ESTIMADA"/>
    <tableColumn id="5" xr3:uid="{6613F052-74B5-4D62-8986-66E947495C81}" name="PRECIO UNITARIO ESTIMADO"/>
    <tableColumn id="6" xr3:uid="{ADEA38C3-9DC3-480C-AB8F-58904D940A4D}"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74:F88" totalsRowShown="0">
  <autoFilter ref="A74:F88" xr:uid="{00000000-0009-0000-0100-000002000000}"/>
  <tableColumns count="6">
    <tableColumn id="1" xr3:uid="{00000000-0010-0000-0200-000001000000}" name="CÓDIGO CATÁLOGO" dataDxfId="89"/>
    <tableColumn id="2" xr3:uid="{00000000-0010-0000-0200-000002000000}" name="ARTÍCULO">
      <calculatedColumnFormula>IFERROR(INDEX(UNSPSCDes,MATCH(INDIRECT(ADDRESS(ROW(),COLUMN()-1,4)),UNSPSCCode,0)),"")</calculatedColumnFormula>
    </tableColumn>
    <tableColumn id="3" xr3:uid="{00000000-0010-0000-0200-000003000000}" name="UNIDAD DE MEDIDA" dataDxfId="88" dataCellStyle="ArticleBody"/>
    <tableColumn id="4" xr3:uid="{00000000-0010-0000-0200-000004000000}" name="CANTIDAD TOTAL ESTIMADA" dataDxfId="87" dataCellStyle="ArticleBody"/>
    <tableColumn id="5" xr3:uid="{00000000-0010-0000-0200-000005000000}" name="PRECIO UNITARIO ESTIMADO" dataDxfId="86" dataCellStyle="ArticleBody_currency"/>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5CEAB8A-417F-41EE-9466-6C00CA408FD1}" name="Table334" displayName="Table334" ref="A497:F511" totalsRowShown="0">
  <autoFilter ref="A497:F511" xr:uid="{D5CEAB8A-417F-41EE-9466-6C00CA408FD1}"/>
  <tableColumns count="6">
    <tableColumn id="1" xr3:uid="{8684471C-DC70-4D25-9268-722A91F28712}" name="CÓDIGO CATÁLOGO" dataDxfId="68" dataCellStyle="ArticleBody"/>
    <tableColumn id="2" xr3:uid="{C0B9EC5F-42FD-41B0-BCCE-95B647268AEA}" name="ARTÍCULO">
      <calculatedColumnFormula>IFERROR(INDEX(UNSPSCDes,MATCH(INDIRECT(ADDRESS(ROW(),COLUMN()-1,4)),UNSPSCCode,0)),"")</calculatedColumnFormula>
    </tableColumn>
    <tableColumn id="3" xr3:uid="{AABBAC2B-0C6F-4DCE-A15F-EE29E0A0C34C}" name="UNIDAD DE MEDIDA" dataDxfId="67" dataCellStyle="ArticleBody"/>
    <tableColumn id="4" xr3:uid="{AE1190E6-7B2B-4AE7-8B57-E3E860B7ABDB}" name="CANTIDAD TOTAL ESTIMADA" dataDxfId="66" dataCellStyle="ArticleBody"/>
    <tableColumn id="5" xr3:uid="{C6640FCF-C432-4682-A37C-FC570CEC0F41}" name="PRECIO UNITARIO ESTIMADO" dataDxfId="65" dataCellStyle="ArticleBody_currency"/>
    <tableColumn id="6" xr3:uid="{A178DDA5-FFF1-4838-90DB-1D011A57FBB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074739E-FF72-4399-8503-9BBB3CBABB86}" name="Table335" displayName="Table335" ref="A521:F538" totalsRowShown="0">
  <autoFilter ref="A521:F538" xr:uid="{9074739E-FF72-4399-8503-9BBB3CBABB86}"/>
  <tableColumns count="6">
    <tableColumn id="1" xr3:uid="{0F03A8DF-868D-4A0A-9AE4-C57F838FE3FA}" name="CÓDIGO CATÁLOGO" dataDxfId="64" dataCellStyle="ArticleBody"/>
    <tableColumn id="2" xr3:uid="{84BC43C3-5905-4CFF-9CD6-BB1FDC4C94CD}" name="ARTÍCULO">
      <calculatedColumnFormula>IFERROR(INDEX(UNSPSCDes,MATCH(INDIRECT(ADDRESS(ROW(),COLUMN()-1,4)),UNSPSCCode,0)),"")</calculatedColumnFormula>
    </tableColumn>
    <tableColumn id="3" xr3:uid="{4C59BE4E-1735-4CE2-9EB6-4DC04380DCC8}" name="UNIDAD DE MEDIDA" dataDxfId="63" dataCellStyle="ArticleBody"/>
    <tableColumn id="4" xr3:uid="{76FD2ADF-F9D0-4E65-9C1A-9F9DF5F699A5}" name="CANTIDAD TOTAL ESTIMADA" dataDxfId="62" dataCellStyle="ArticleBody"/>
    <tableColumn id="5" xr3:uid="{703C1486-FB48-4B53-9218-605A85B339CB}" name="PRECIO UNITARIO ESTIMADO" dataDxfId="61" dataCellStyle="ArticleBody_currency"/>
    <tableColumn id="6" xr3:uid="{BC1A8B1D-92E0-421F-9B47-A716DD15630B}"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EDD0FF0-55F0-42FA-A6A5-1522A654D73A}" name="Table336" displayName="Table336" ref="A548:F567" totalsRowShown="0">
  <autoFilter ref="A548:F567" xr:uid="{DEDD0FF0-55F0-42FA-A6A5-1522A654D73A}"/>
  <tableColumns count="6">
    <tableColumn id="1" xr3:uid="{9CDD3005-1F3F-4B86-9860-95B0343DCC92}" name="CÓDIGO CATÁLOGO"/>
    <tableColumn id="2" xr3:uid="{38F82DCF-C517-481C-A766-B74B10FF180E}" name="ARTÍCULO">
      <calculatedColumnFormula>IFERROR(INDEX(UNSPSCDes,MATCH(INDIRECT(ADDRESS(ROW(),COLUMN()-1,4)),UNSPSCCode,0)),"")</calculatedColumnFormula>
    </tableColumn>
    <tableColumn id="3" xr3:uid="{65026FDD-3A7D-47F3-A0EE-84F2C9A0EF30}" name="UNIDAD DE MEDIDA"/>
    <tableColumn id="4" xr3:uid="{EC83B28E-B280-4088-A39D-781746756993}" name="CANTIDAD TOTAL ESTIMADA"/>
    <tableColumn id="5" xr3:uid="{E5A07A8D-4E1F-48D5-8140-BA84B3E72D2A}" name="PRECIO UNITARIO ESTIMADO"/>
    <tableColumn id="6" xr3:uid="{DBA25193-D9B2-44C7-9AF9-BCF59C0E570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94AA538-DF5F-42ED-9FFC-48F2D5E30690}" name="Table337" displayName="Table337" ref="A577:F579" totalsRowShown="0">
  <autoFilter ref="A577:F579" xr:uid="{994AA538-DF5F-42ED-9FFC-48F2D5E30690}"/>
  <tableColumns count="6">
    <tableColumn id="1" xr3:uid="{9CAD07FD-77F5-4F00-BD8D-DBB4F39B1CB9}" name="CÓDIGO CATÁLOGO"/>
    <tableColumn id="2" xr3:uid="{B1664415-C253-4E78-8BCF-8B0AF880D5BE}" name="ARTÍCULO">
      <calculatedColumnFormula>IFERROR(INDEX(UNSPSCDes,MATCH(INDIRECT(ADDRESS(ROW(),COLUMN()-1,4)),UNSPSCCode,0)),"")</calculatedColumnFormula>
    </tableColumn>
    <tableColumn id="3" xr3:uid="{F5D7AD5F-19E1-401B-BECF-59BF9B157A5B}" name="UNIDAD DE MEDIDA"/>
    <tableColumn id="4" xr3:uid="{6CA12EEB-BD11-41CA-AA6B-500B56C961F0}" name="CANTIDAD TOTAL ESTIMADA"/>
    <tableColumn id="5" xr3:uid="{274E6C88-6ABE-4FAB-A4E1-3AEE2B25C644}" name="PRECIO UNITARIO ESTIMADO"/>
    <tableColumn id="6" xr3:uid="{D98741B4-9A7C-423F-8A5C-22176D97B5C7}"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3A60823-481E-42F0-94A0-6B98ED8C3753}" name="Table338" displayName="Table338" ref="A589:F591" totalsRowShown="0">
  <autoFilter ref="A589:F591" xr:uid="{73A60823-481E-42F0-94A0-6B98ED8C3753}"/>
  <tableColumns count="6">
    <tableColumn id="1" xr3:uid="{3DCE59F2-5903-42DB-B5FD-1B4E5BE2C03D}" name="CÓDIGO CATÁLOGO"/>
    <tableColumn id="2" xr3:uid="{305637E8-AE80-4DB8-BD76-3AAAACFE179A}" name="ARTÍCULO">
      <calculatedColumnFormula>IFERROR(INDEX(UNSPSCDes,MATCH(INDIRECT(ADDRESS(ROW(),COLUMN()-1,4)),UNSPSCCode,0)),"")</calculatedColumnFormula>
    </tableColumn>
    <tableColumn id="3" xr3:uid="{97F0240E-6F0D-4170-B031-20EDBB0D354A}" name="UNIDAD DE MEDIDA"/>
    <tableColumn id="4" xr3:uid="{91072A21-6070-45D4-BE13-CDD31EDCA5CF}" name="CANTIDAD TOTAL ESTIMADA"/>
    <tableColumn id="5" xr3:uid="{26C77791-CFE9-4B12-878F-C3EC070328CC}" name="PRECIO UNITARIO ESTIMADO"/>
    <tableColumn id="6" xr3:uid="{8516605B-F36C-4163-A84E-4A0DC2D7D1AE}"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583FA9E-CDFB-4A05-8C8B-77FC26C83D4C}" name="Table339" displayName="Table339" ref="A601:F603" totalsRowShown="0">
  <autoFilter ref="A601:F603" xr:uid="{4583FA9E-CDFB-4A05-8C8B-77FC26C83D4C}"/>
  <tableColumns count="6">
    <tableColumn id="1" xr3:uid="{02FB33B6-B4D6-47C0-B772-17A644EC11D3}" name="CÓDIGO CATÁLOGO"/>
    <tableColumn id="2" xr3:uid="{FC52D647-6BDA-4BFF-A365-C261D7B61D4F}" name="ARTÍCULO">
      <calculatedColumnFormula>IFERROR(INDEX(UNSPSCDes,MATCH(INDIRECT(ADDRESS(ROW(),COLUMN()-1,4)),UNSPSCCode,0)),"")</calculatedColumnFormula>
    </tableColumn>
    <tableColumn id="3" xr3:uid="{A5734705-B13A-404D-954C-F0F48B82E3B9}" name="UNIDAD DE MEDIDA"/>
    <tableColumn id="4" xr3:uid="{227E973A-D347-4004-8207-ABCE08E2F678}" name="CANTIDAD TOTAL ESTIMADA"/>
    <tableColumn id="5" xr3:uid="{351036BF-9B68-414A-B837-612B9E32FA45}" name="PRECIO UNITARIO ESTIMADO"/>
    <tableColumn id="6" xr3:uid="{4D4E6F37-A9A1-4FD1-9A05-94C9F31CA021}"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152C92D7-CBAD-4957-AD9C-ABB005235486}" name="Table340" displayName="Table340" ref="A613:F615" totalsRowShown="0">
  <autoFilter ref="A613:F615" xr:uid="{152C92D7-CBAD-4957-AD9C-ABB005235486}"/>
  <tableColumns count="6">
    <tableColumn id="1" xr3:uid="{E5EA858F-FDF0-4A67-8C74-38D78BC3320B}" name="CÓDIGO CATÁLOGO" dataDxfId="60" dataCellStyle="Normal 4"/>
    <tableColumn id="2" xr3:uid="{7DA0A38C-F32B-4837-B3A7-B9F8C198AF9B}" name="ARTÍCULO">
      <calculatedColumnFormula>IFERROR(INDEX(UNSPSCDes,MATCH(INDIRECT(ADDRESS(ROW(),COLUMN()-1,4)),UNSPSCCode,0)),"")</calculatedColumnFormula>
    </tableColumn>
    <tableColumn id="3" xr3:uid="{773A49B3-2671-4DE3-859C-6CB3490E3529}" name="UNIDAD DE MEDIDA" dataDxfId="59" dataCellStyle="ArticleBody"/>
    <tableColumn id="4" xr3:uid="{87286165-B4E6-4374-BBE7-02BABDCEBE47}" name="CANTIDAD TOTAL ESTIMADA" dataDxfId="58" dataCellStyle="ArticleBody"/>
    <tableColumn id="5" xr3:uid="{DF66391D-964D-44B2-8C82-F28BA164C667}" name="PRECIO UNITARIO ESTIMADO" dataDxfId="57" dataCellStyle="ArticleBody_currency"/>
    <tableColumn id="6" xr3:uid="{7EC8AECE-F0AA-4408-A674-8AF53C9DF1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54E7D9C-07A9-445A-9843-790981C9FC78}" name="Table341" displayName="Table341" ref="A625:F628" totalsRowShown="0">
  <autoFilter ref="A625:F628" xr:uid="{754E7D9C-07A9-445A-9843-790981C9FC78}"/>
  <tableColumns count="6">
    <tableColumn id="1" xr3:uid="{3DF3ED5A-F2D4-42D6-8189-4A523A4EEDA4}" name="CÓDIGO CATÁLOGO"/>
    <tableColumn id="2" xr3:uid="{F72ED19A-0284-4DE2-BDD9-799BC03FAC81}" name="ARTÍCULO">
      <calculatedColumnFormula>IFERROR(INDEX(UNSPSCDes,MATCH(INDIRECT(ADDRESS(ROW(),COLUMN()-1,4)),UNSPSCCode,0)),"")</calculatedColumnFormula>
    </tableColumn>
    <tableColumn id="3" xr3:uid="{0CE4C1B7-9CA3-412E-AA70-27DA4B053B5C}" name="UNIDAD DE MEDIDA"/>
    <tableColumn id="4" xr3:uid="{610D31CF-35D2-4507-8617-73A898F6168A}" name="CANTIDAD TOTAL ESTIMADA"/>
    <tableColumn id="5" xr3:uid="{69B6251E-4FB8-4DF4-A019-E693DF8C5FF1}" name="PRECIO UNITARIO ESTIMADO"/>
    <tableColumn id="6" xr3:uid="{B7E93D72-EFCC-46FE-89D0-516ED906A3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8CFDAAE-7860-49E7-A953-772B837963AD}" name="Table342" displayName="Table342" ref="A638:F641" totalsRowShown="0">
  <autoFilter ref="A638:F641" xr:uid="{88CFDAAE-7860-49E7-A953-772B837963AD}"/>
  <tableColumns count="6">
    <tableColumn id="1" xr3:uid="{50BC7BE6-AD35-41A0-AB8B-A09F8B0024CC}" name="CÓDIGO CATÁLOGO"/>
    <tableColumn id="2" xr3:uid="{59681487-AE29-4FBE-A782-9AF81E926C4A}" name="ARTÍCULO">
      <calculatedColumnFormula>IFERROR(INDEX(UNSPSCDes,MATCH(INDIRECT(ADDRESS(ROW(),COLUMN()-1,4)),UNSPSCCode,0)),"")</calculatedColumnFormula>
    </tableColumn>
    <tableColumn id="3" xr3:uid="{29FC6F3D-817C-4A36-B4AF-47A1B3338235}" name="UNIDAD DE MEDIDA"/>
    <tableColumn id="4" xr3:uid="{D6AA1714-7C1A-4143-B005-954F9A9D0CBF}" name="CANTIDAD TOTAL ESTIMADA"/>
    <tableColumn id="5" xr3:uid="{E4551764-3F49-4C94-AB3B-53F510300DF4}" name="PRECIO UNITARIO ESTIMADO"/>
    <tableColumn id="6" xr3:uid="{D6536D5C-4554-4112-8DA5-52A553C3BFD1}"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54197C7-0237-4793-BCFD-8625B969A159}" name="Table343" displayName="Table343" ref="A651:F654" totalsRowShown="0">
  <autoFilter ref="A651:F654" xr:uid="{054197C7-0237-4793-BCFD-8625B969A159}"/>
  <tableColumns count="6">
    <tableColumn id="1" xr3:uid="{068D33EE-8AB5-4846-9F43-76DECA51699A}" name="CÓDIGO CATÁLOGO" dataDxfId="56" dataCellStyle="ArticleBody"/>
    <tableColumn id="2" xr3:uid="{B529FC0C-D1D1-4D92-B44B-AC27653ADA0A}" name="ARTÍCULO">
      <calculatedColumnFormula>IFERROR(INDEX(UNSPSCDes,MATCH(INDIRECT(ADDRESS(ROW(),COLUMN()-1,4)),UNSPSCCode,0)),"")</calculatedColumnFormula>
    </tableColumn>
    <tableColumn id="3" xr3:uid="{6A5B4915-0DF1-4757-AD5D-2F85357D0601}" name="UNIDAD DE MEDIDA" dataDxfId="55" dataCellStyle="ArticleBody"/>
    <tableColumn id="4" xr3:uid="{F16DA817-2CBA-44C9-940A-F7FE1DC49624}" name="CANTIDAD TOTAL ESTIMADA" dataDxfId="54" dataCellStyle="ArticleBody"/>
    <tableColumn id="5" xr3:uid="{A5E8536B-08A4-491F-88D8-E5328CF74C3E}" name="PRECIO UNITARIO ESTIMADO" dataDxfId="53" dataCellStyle="ArticleBody_currency"/>
    <tableColumn id="6" xr3:uid="{B9D0C1FF-5E7E-47B2-B77A-5542B1233D11}"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98:F101" totalsRowShown="0">
  <autoFilter ref="A98:F101" xr:uid="{00000000-0009-0000-0100-000005000000}"/>
  <tableColumns count="6">
    <tableColumn id="1" xr3:uid="{00000000-0010-0000-0300-000001000000}" name="CÓDIGO CATÁLOGO" dataDxfId="85"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84" dataCellStyle="ArticleBody"/>
    <tableColumn id="4" xr3:uid="{00000000-0010-0000-0300-000004000000}" name="CANTIDAD TOTAL ESTIMADA" dataDxfId="83" dataCellStyle="ArticleBody"/>
    <tableColumn id="5" xr3:uid="{00000000-0010-0000-0300-000005000000}" name="PRECIO UNITARIO ESTIMADO" dataDxfId="82" dataCellStyle="ArticleBody_currency"/>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5329B72-03D6-4D11-99CD-2AC3A6648CFA}" name="Table344" displayName="Table344" ref="A664:F667" totalsRowShown="0">
  <autoFilter ref="A664:F667" xr:uid="{95329B72-03D6-4D11-99CD-2AC3A6648CFA}"/>
  <tableColumns count="6">
    <tableColumn id="1" xr3:uid="{CD27426D-2935-4E8F-B7B9-F4922E2C74C0}" name="CÓDIGO CATÁLOGO" dataDxfId="52" dataCellStyle="ArticleBody"/>
    <tableColumn id="2" xr3:uid="{4DEA4134-FAC5-4DBD-9DB6-19E4AB0D9459}" name="ARTÍCULO">
      <calculatedColumnFormula>IFERROR(INDEX(UNSPSCDes,MATCH(INDIRECT(ADDRESS(ROW(),COLUMN()-1,4)),UNSPSCCode,0)),"")</calculatedColumnFormula>
    </tableColumn>
    <tableColumn id="3" xr3:uid="{20513EC1-5EA0-43B8-B46B-2D7EA5D5F6C6}" name="UNIDAD DE MEDIDA" dataDxfId="51" dataCellStyle="ArticleBody"/>
    <tableColumn id="4" xr3:uid="{24773346-286B-4642-921E-65B7ABF9E189}" name="CANTIDAD TOTAL ESTIMADA" dataDxfId="50" dataCellStyle="ArticleBody"/>
    <tableColumn id="5" xr3:uid="{950BA749-B2BC-451F-9E5E-248E7E2C4C50}" name="PRECIO UNITARIO ESTIMADO" dataDxfId="49" dataCellStyle="ArticleBody_currency"/>
    <tableColumn id="6" xr3:uid="{06C1ABB1-E3F2-460C-ADD9-3C0397677D9F}"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275AF41-A447-4AEA-A31F-6CDDEA5E7150}" name="Table345" displayName="Table345" ref="A677:F679" totalsRowShown="0">
  <autoFilter ref="A677:F679" xr:uid="{9275AF41-A447-4AEA-A31F-6CDDEA5E7150}"/>
  <tableColumns count="6">
    <tableColumn id="1" xr3:uid="{B4314E56-9A46-4C01-8F1F-CA8A7C0718FC}" name="CÓDIGO CATÁLOGO" dataDxfId="48" dataCellStyle="ProcessBody"/>
    <tableColumn id="2" xr3:uid="{D3D366E3-3797-42C4-9CA7-F584FD04D29F}" name="ARTÍCULO">
      <calculatedColumnFormula>IFERROR(INDEX(UNSPSCDes,MATCH(INDIRECT(ADDRESS(ROW(),COLUMN()-1,4)),UNSPSCCode,0)),"")</calculatedColumnFormula>
    </tableColumn>
    <tableColumn id="3" xr3:uid="{54722AFC-4001-4120-BAFA-ED442007D4E5}" name="UNIDAD DE MEDIDA"/>
    <tableColumn id="4" xr3:uid="{5F7B8700-6A2B-4031-9526-B738AD79981F}" name="CANTIDAD TOTAL ESTIMADA"/>
    <tableColumn id="5" xr3:uid="{8A6FE924-303E-4795-8D4A-C018B7377DFC}" name="PRECIO UNITARIO ESTIMADO"/>
    <tableColumn id="6" xr3:uid="{8FC221A1-17F8-463F-9CF4-A1A9C7A4DD9B}"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93AA6FC-FC14-4FFB-B2B0-3245F3D08E54}" name="Table346" displayName="Table346" ref="A689:F693" totalsRowShown="0">
  <autoFilter ref="A689:F693" xr:uid="{993AA6FC-FC14-4FFB-B2B0-3245F3D08E54}"/>
  <tableColumns count="6">
    <tableColumn id="1" xr3:uid="{6472FD01-10BE-4917-8C6A-7FE21A9F0874}" name="CÓDIGO CATÁLOGO"/>
    <tableColumn id="2" xr3:uid="{C209E442-9C3B-4683-87D4-1A1E5ACC4AC8}" name="ARTÍCULO">
      <calculatedColumnFormula>IFERROR(INDEX(UNSPSCDes,MATCH(INDIRECT(ADDRESS(ROW(),COLUMN()-1,4)),UNSPSCCode,0)),"")</calculatedColumnFormula>
    </tableColumn>
    <tableColumn id="3" xr3:uid="{F935DBF4-30A5-44F8-9A94-1C45DC9611DA}" name="UNIDAD DE MEDIDA"/>
    <tableColumn id="4" xr3:uid="{A471B5CF-DE1D-4F45-B5AF-A17C34AC6612}" name="CANTIDAD TOTAL ESTIMADA"/>
    <tableColumn id="5" xr3:uid="{C1F3903A-7BF6-4EEF-B09D-6E9A28FB917C}" name="PRECIO UNITARIO ESTIMADO"/>
    <tableColumn id="6" xr3:uid="{2F94FE17-0694-4E77-927E-B7795F38C144}"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B60708D-9379-41D2-868A-41DA28A86FE5}" name="Table321" displayName="Table321" ref="A703:F705" totalsRowShown="0">
  <autoFilter ref="A703:F705" xr:uid="{6B60708D-9379-41D2-868A-41DA28A86FE5}"/>
  <tableColumns count="6">
    <tableColumn id="1" xr3:uid="{EB33529D-9E6F-490A-98FC-630F4C741DF2}" name="CÓDIGO CATÁLOGO"/>
    <tableColumn id="2" xr3:uid="{917E10D7-8532-4CCE-BD92-9281BB6EC63D}" name="ARTÍCULO">
      <calculatedColumnFormula>IFERROR(INDEX(UNSPSCDes,MATCH(INDIRECT(ADDRESS(ROW(),COLUMN()-1,4)),UNSPSCCode,0)),"")</calculatedColumnFormula>
    </tableColumn>
    <tableColumn id="3" xr3:uid="{AC35E32E-6669-43FB-A248-BBB5846FB89C}" name="UNIDAD DE MEDIDA"/>
    <tableColumn id="4" xr3:uid="{E6F8B015-75BC-4B4B-95B2-4565991715B5}" name="CANTIDAD TOTAL ESTIMADA"/>
    <tableColumn id="5" xr3:uid="{A4D99971-C764-4B1F-B403-E19F24E365D0}" name="PRECIO UNITARIO ESTIMADO"/>
    <tableColumn id="6" xr3:uid="{50A07605-5D9E-4B59-B5DD-72F174173823}"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B9A78BB-3D66-485C-9C16-94BF2C86B32E}" name="Table322" displayName="Table322" ref="A715:F719" totalsRowShown="0">
  <autoFilter ref="A715:F719" xr:uid="{BB9A78BB-3D66-485C-9C16-94BF2C86B32E}"/>
  <tableColumns count="6">
    <tableColumn id="1" xr3:uid="{6CF6387C-A51F-43FE-BCFD-A773317E287B}" name="CÓDIGO CATÁLOGO"/>
    <tableColumn id="2" xr3:uid="{0F362A85-C451-46A9-82D6-D3D69E77260C}" name="ARTÍCULO">
      <calculatedColumnFormula>IFERROR(INDEX(UNSPSCDes,MATCH(INDIRECT(ADDRESS(ROW(),COLUMN()-1,4)),UNSPSCCode,0)),"")</calculatedColumnFormula>
    </tableColumn>
    <tableColumn id="3" xr3:uid="{634BC33A-370D-4E1F-8360-66AC962A57AF}" name="UNIDAD DE MEDIDA"/>
    <tableColumn id="4" xr3:uid="{98A888A1-A20A-48C6-9F45-06BAE2A14F7E}" name="CANTIDAD TOTAL ESTIMADA"/>
    <tableColumn id="5" xr3:uid="{9AF93A09-D37B-4569-93C9-207FE47D5CFF}" name="PRECIO UNITARIO ESTIMADO"/>
    <tableColumn id="6" xr3:uid="{C4C9B8D2-9528-49E1-9554-326308D8BB8C}"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3558482-DC0F-4A1D-AB88-B1F63C2229E8}" name="Table347" displayName="Table347" ref="A729:F744" totalsRowShown="0">
  <autoFilter ref="A729:F744" xr:uid="{33558482-DC0F-4A1D-AB88-B1F63C2229E8}"/>
  <tableColumns count="6">
    <tableColumn id="1" xr3:uid="{4A71A1B4-F6DD-4A05-BC45-16B189BE7130}" name="CÓDIGO CATÁLOGO" dataDxfId="47" dataCellStyle="ArticleBody"/>
    <tableColumn id="2" xr3:uid="{61AE47C8-CFBE-4EE3-BA96-72C489977F2B}" name="ARTÍCULO">
      <calculatedColumnFormula>IFERROR(INDEX(UNSPSCDes,MATCH(INDIRECT(ADDRESS(ROW(),COLUMN()-1,4)),UNSPSCCode,0)),"")</calculatedColumnFormula>
    </tableColumn>
    <tableColumn id="3" xr3:uid="{EBC78F5A-1A0F-4D14-BB96-4D7A83167003}" name="UNIDAD DE MEDIDA" dataDxfId="46" dataCellStyle="ArticleBody"/>
    <tableColumn id="4" xr3:uid="{CB4E3E5E-2755-4BF6-BA52-A15561FDAB41}" name="CANTIDAD TOTAL ESTIMADA" dataDxfId="45" dataCellStyle="ArticleBody"/>
    <tableColumn id="5" xr3:uid="{37B6C497-783D-4468-9126-512943C0A9DE}" name="PRECIO UNITARIO ESTIMADO" dataDxfId="44" dataCellStyle="ArticleBody_currency"/>
    <tableColumn id="6" xr3:uid="{AD3A1F4E-C8BD-4EED-81D9-D588B7642222}"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F40F52B-1A2E-413D-900F-59DC84E13F36}" name="Table348" displayName="Table348" ref="A754:F785" totalsRowShown="0">
  <autoFilter ref="A754:F785" xr:uid="{1F40F52B-1A2E-413D-900F-59DC84E13F36}"/>
  <tableColumns count="6">
    <tableColumn id="1" xr3:uid="{08B6EDFF-F2B0-429D-8D00-2C4322300D03}" name="CÓDIGO CATÁLOGO"/>
    <tableColumn id="2" xr3:uid="{41DC59A6-362F-48D8-B050-1A6A963D918B}" name="ARTÍCULO">
      <calculatedColumnFormula>IFERROR(INDEX(UNSPSCDes,MATCH(INDIRECT(ADDRESS(ROW(),COLUMN()-1,4)),UNSPSCCode,0)),"")</calculatedColumnFormula>
    </tableColumn>
    <tableColumn id="3" xr3:uid="{4971473C-872C-4259-96B4-54A135D9E4B1}" name="UNIDAD DE MEDIDA"/>
    <tableColumn id="4" xr3:uid="{20DAC2D4-1119-4CC0-9892-3086DD623209}" name="CANTIDAD TOTAL ESTIMADA"/>
    <tableColumn id="5" xr3:uid="{0DDF85DD-7DE1-4611-BC21-ED4633BBC0CF}" name="PRECIO UNITARIO ESTIMADO"/>
    <tableColumn id="6" xr3:uid="{D84182ED-DABA-4F1C-9FF8-D068E776C68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692EAF5-6DFE-46F5-8983-C25D93C0688A}" name="Table349" displayName="Table349" ref="A795:F806" totalsRowShown="0">
  <autoFilter ref="A795:F806" xr:uid="{C692EAF5-6DFE-46F5-8983-C25D93C0688A}"/>
  <tableColumns count="6">
    <tableColumn id="1" xr3:uid="{10E3510B-EE39-429D-BE83-AB54AB86D1CF}" name="CÓDIGO CATÁLOGO" dataDxfId="43" dataCellStyle="ArticleBody"/>
    <tableColumn id="2" xr3:uid="{C9299A2E-6932-401E-BFE7-A8F35630F805}" name="ARTÍCULO">
      <calculatedColumnFormula>IFERROR(INDEX(UNSPSCDes,MATCH(INDIRECT(ADDRESS(ROW(),COLUMN()-1,4)),UNSPSCCode,0)),"")</calculatedColumnFormula>
    </tableColumn>
    <tableColumn id="3" xr3:uid="{2C9D7088-F390-4F00-BBFF-9A0B5F03F674}" name="UNIDAD DE MEDIDA" dataDxfId="42" dataCellStyle="ArticleBody"/>
    <tableColumn id="4" xr3:uid="{BA3F12E8-F558-4996-9249-BC6E45597D0E}" name="CANTIDAD TOTAL ESTIMADA" dataDxfId="41" dataCellStyle="ArticleBody"/>
    <tableColumn id="5" xr3:uid="{B360F108-72DE-4249-B211-F77C362C5A5D}" name="PRECIO UNITARIO ESTIMADO" dataDxfId="40" dataCellStyle="ArticleBody_currency"/>
    <tableColumn id="6" xr3:uid="{7502054E-185D-4AC4-9848-59AFC2B4C4A2}"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A186FEC-3CB1-4691-AC36-2A6ACBBA738A}" name="Table350" displayName="Table350" ref="A816:F829" totalsRowShown="0">
  <autoFilter ref="A816:F829" xr:uid="{4A186FEC-3CB1-4691-AC36-2A6ACBBA738A}"/>
  <tableColumns count="6">
    <tableColumn id="1" xr3:uid="{BA130E8C-CDB6-4315-B7DA-4FBE3F6E22F2}" name="CÓDIGO CATÁLOGO"/>
    <tableColumn id="2" xr3:uid="{94667989-E086-4132-87D6-015356B066DD}" name="ARTÍCULO">
      <calculatedColumnFormula>IFERROR(INDEX(UNSPSCDes,MATCH(INDIRECT(ADDRESS(ROW(),COLUMN()-1,4)),UNSPSCCode,0)),"")</calculatedColumnFormula>
    </tableColumn>
    <tableColumn id="3" xr3:uid="{902B2E6A-FA7A-448A-AFDD-F214CCE24E7F}" name="UNIDAD DE MEDIDA"/>
    <tableColumn id="4" xr3:uid="{9240391F-A829-40DB-8A68-A0D304F332EB}" name="CANTIDAD TOTAL ESTIMADA"/>
    <tableColumn id="5" xr3:uid="{CE638B6C-EF80-465E-919A-9D1E599CAE9A}" name="PRECIO UNITARIO ESTIMADO"/>
    <tableColumn id="6" xr3:uid="{1B293F1F-EAF3-41DA-8A2E-8C692FC1AE89}"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A208462-267E-4806-BC4D-EE99AAC84CB9}" name="Table354" displayName="Table354" ref="A839:F861" totalsRowShown="0">
  <autoFilter ref="A839:F861" xr:uid="{FA208462-267E-4806-BC4D-EE99AAC84CB9}"/>
  <tableColumns count="6">
    <tableColumn id="1" xr3:uid="{38FB10B2-6111-405F-A397-84F56D6C3C5E}" name="CÓDIGO CATÁLOGO"/>
    <tableColumn id="2" xr3:uid="{88CA83B1-054D-437F-A5D9-55FB97D1CCDE}" name="ARTÍCULO">
      <calculatedColumnFormula>IFERROR(INDEX(UNSPSCDes,MATCH(INDIRECT(ADDRESS(ROW(),COLUMN()-1,4)),UNSPSCCode,0)),"")</calculatedColumnFormula>
    </tableColumn>
    <tableColumn id="3" xr3:uid="{AA5FCD18-AAE8-4451-8425-3C28A0B32C68}" name="UNIDAD DE MEDIDA"/>
    <tableColumn id="4" xr3:uid="{0596C0D9-7A91-437E-A1A2-314FFFF45917}" name="CANTIDAD TOTAL ESTIMADA"/>
    <tableColumn id="5" xr3:uid="{C4ECF7CB-B80E-4F79-845A-03A3640B907D}" name="PRECIO UNITARIO ESTIMADO"/>
    <tableColumn id="6" xr3:uid="{67B803CA-4E0A-4C77-BB32-DD4AFAA3EFB5}"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448A988-C60C-4BB9-82C5-DECD69C6B885}" name="Table37" displayName="Table37" ref="A111:F119" totalsRowShown="0">
  <autoFilter ref="A111:F119" xr:uid="{6448A988-C60C-4BB9-82C5-DECD69C6B885}"/>
  <tableColumns count="6">
    <tableColumn id="1" xr3:uid="{938CB4D1-BB3C-40A8-8DA4-868C2123E9D8}" name="CÓDIGO CATÁLOGO"/>
    <tableColumn id="2" xr3:uid="{0EA5DCF1-DD32-42AA-9AF6-99C65F419019}" name="ARTÍCULO">
      <calculatedColumnFormula>IFERROR(INDEX(UNSPSCDes,MATCH(INDIRECT(ADDRESS(ROW(),COLUMN()-1,4)),UNSPSCCode,0)),"")</calculatedColumnFormula>
    </tableColumn>
    <tableColumn id="3" xr3:uid="{36540F75-FDF2-410C-85F2-178756E35CC6}" name="UNIDAD DE MEDIDA"/>
    <tableColumn id="4" xr3:uid="{C4AA99A8-978D-443E-8D29-F41F9BA77121}" name="CANTIDAD TOTAL ESTIMADA"/>
    <tableColumn id="5" xr3:uid="{EFEB572A-5128-45AF-8692-350B6A08E06E}" name="PRECIO UNITARIO ESTIMADO"/>
    <tableColumn id="6" xr3:uid="{3507FCB9-2E61-4AEE-9986-D27E0EA984FB}"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DF9DBDF-B8A8-4590-924B-E8854EC47797}" name="Table356" displayName="Table356" ref="A871:F888" totalsRowShown="0">
  <autoFilter ref="A871:F888" xr:uid="{1DF9DBDF-B8A8-4590-924B-E8854EC47797}"/>
  <tableColumns count="6">
    <tableColumn id="1" xr3:uid="{794074FA-58DF-48F6-849F-4DE555EE3595}" name="CÓDIGO CATÁLOGO"/>
    <tableColumn id="2" xr3:uid="{B642E52D-53AA-4CE2-94AB-AE7B1AE47F56}" name="ARTÍCULO">
      <calculatedColumnFormula>IFERROR(INDEX(UNSPSCDes,MATCH(INDIRECT(ADDRESS(ROW(),COLUMN()-1,4)),UNSPSCCode,0)),"")</calculatedColumnFormula>
    </tableColumn>
    <tableColumn id="3" xr3:uid="{4E1C6CB7-6290-4592-AEC8-657B4DFDE187}" name="UNIDAD DE MEDIDA"/>
    <tableColumn id="4" xr3:uid="{4F8047A7-BC53-49B8-94FF-F9CFBAA734C4}" name="CANTIDAD TOTAL ESTIMADA"/>
    <tableColumn id="5" xr3:uid="{F132C00A-9521-49DC-9E99-3CE99ED17573}" name="PRECIO UNITARIO ESTIMADO"/>
    <tableColumn id="6" xr3:uid="{387DB2F0-CB5B-4044-B4B4-C66BA5D1919A}"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E2603F0-CA68-46F1-B0F7-C88C2053C35A}" name="Table357" displayName="Table357" ref="A898:F913" totalsRowShown="0">
  <autoFilter ref="A898:F913" xr:uid="{2E2603F0-CA68-46F1-B0F7-C88C2053C35A}"/>
  <tableColumns count="6">
    <tableColumn id="1" xr3:uid="{F21641AE-9213-4A05-8D2E-E6A576DF695C}" name="CÓDIGO CATÁLOGO"/>
    <tableColumn id="2" xr3:uid="{F491C80F-3BC3-441A-B602-178A288DDD8A}" name="ARTÍCULO">
      <calculatedColumnFormula>IFERROR(INDEX(UNSPSCDes,MATCH(INDIRECT(ADDRESS(ROW(),COLUMN()-1,4)),UNSPSCCode,0)),"")</calculatedColumnFormula>
    </tableColumn>
    <tableColumn id="3" xr3:uid="{8F2488AB-CD28-4580-9E96-E7085D94124A}" name="UNIDAD DE MEDIDA"/>
    <tableColumn id="4" xr3:uid="{8F4271DE-0755-4293-AFF3-2A1E6CF265A8}" name="CANTIDAD TOTAL ESTIMADA"/>
    <tableColumn id="5" xr3:uid="{7862C384-9E5F-4D41-8D4D-040A35D9C670}" name="PRECIO UNITARIO ESTIMADO"/>
    <tableColumn id="6" xr3:uid="{332172ED-EB02-449B-8E83-363F660847B5}"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251F321-6DC2-4CAA-B54F-8AD9F688E14D}" name="Table358" displayName="Table358" ref="A923:F936" totalsRowShown="0">
  <autoFilter ref="A923:F936" xr:uid="{5251F321-6DC2-4CAA-B54F-8AD9F688E14D}"/>
  <tableColumns count="6">
    <tableColumn id="1" xr3:uid="{ED594D98-01F4-4592-AA5C-C402F5A19C63}" name="CÓDIGO CATÁLOGO" dataDxfId="39" dataCellStyle="ArticleBody"/>
    <tableColumn id="2" xr3:uid="{47A18399-F5DC-4E23-9F1F-77991EA78F82}" name="ARTÍCULO">
      <calculatedColumnFormula>IFERROR(INDEX(UNSPSCDes,MATCH(INDIRECT(ADDRESS(ROW(),COLUMN()-1,4)),UNSPSCCode,0)),"")</calculatedColumnFormula>
    </tableColumn>
    <tableColumn id="3" xr3:uid="{55969226-ADEB-467C-82BA-BBD58ECA07FE}" name="UNIDAD DE MEDIDA" dataDxfId="38" dataCellStyle="ArticleBody"/>
    <tableColumn id="4" xr3:uid="{AC7E00F5-1699-408F-BFC6-3DCCD268E2FD}" name="CANTIDAD TOTAL ESTIMADA" dataDxfId="37" dataCellStyle="ArticleBody"/>
    <tableColumn id="5" xr3:uid="{8BE3122F-E08E-49E5-BD6C-359F8657BC8A}" name="PRECIO UNITARIO ESTIMADO" dataDxfId="36" dataCellStyle="ArticleBody_currency"/>
    <tableColumn id="6" xr3:uid="{A691FCBC-4C08-4171-869B-3826F66EBB5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85867B3A-0AA6-4053-8650-01A687065925}" name="Table359" displayName="Table359" ref="A946:F1042" totalsRowShown="0">
  <autoFilter ref="A946:F1042" xr:uid="{85867B3A-0AA6-4053-8650-01A687065925}"/>
  <tableColumns count="6">
    <tableColumn id="1" xr3:uid="{08F63C8E-6B8C-4240-8306-651B7AB6DB7F}" name="CÓDIGO CATÁLOGO"/>
    <tableColumn id="2" xr3:uid="{4C8B5836-30AB-42F6-8773-D4ACC0F992EF}" name="ARTÍCULO">
      <calculatedColumnFormula>IFERROR(INDEX(UNSPSCDes,MATCH(INDIRECT(ADDRESS(ROW(),COLUMN()-1,4)),UNSPSCCode,0)),"")</calculatedColumnFormula>
    </tableColumn>
    <tableColumn id="3" xr3:uid="{701D2E61-5A62-4EF9-83E7-3EB10536F39A}" name="UNIDAD DE MEDIDA"/>
    <tableColumn id="4" xr3:uid="{D2A11221-ADF7-4E85-8F44-ADD157CEBEA8}" name="CANTIDAD TOTAL ESTIMADA"/>
    <tableColumn id="5" xr3:uid="{B74B4C52-0BA5-4958-9ED7-74324D2C7532}" name="PRECIO UNITARIO ESTIMADO"/>
    <tableColumn id="6" xr3:uid="{FB8DFCAC-AD86-4C96-A4CB-87E3AED2C99C}"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F1D61A-5040-4C7F-A673-FE98ACCBD4A9}" name="Table360" displayName="Table360" ref="A1052:F1123" totalsRowShown="0">
  <autoFilter ref="A1052:F1123" xr:uid="{61F1D61A-5040-4C7F-A673-FE98ACCBD4A9}"/>
  <tableColumns count="6">
    <tableColumn id="1" xr3:uid="{47E8F3C3-CA70-48D2-A621-43A01A44754D}" name="CÓDIGO CATÁLOGO"/>
    <tableColumn id="2" xr3:uid="{2D12BAFD-72E7-44D4-9AC5-FBA64EFBF49D}" name="ARTÍCULO">
      <calculatedColumnFormula>IFERROR(INDEX(UNSPSCDes,MATCH(INDIRECT(ADDRESS(ROW(),COLUMN()-1,4)),UNSPSCCode,0)),"")</calculatedColumnFormula>
    </tableColumn>
    <tableColumn id="3" xr3:uid="{7079DE86-9F5C-456B-ADB8-4DCA1FE6BDD1}" name="UNIDAD DE MEDIDA"/>
    <tableColumn id="4" xr3:uid="{C989521A-0CD6-43E4-B618-61FEFAE1F258}" name="CANTIDAD TOTAL ESTIMADA"/>
    <tableColumn id="5" xr3:uid="{F19A7256-0D07-4BD2-8F33-C12E1AA26100}" name="PRECIO UNITARIO ESTIMADO"/>
    <tableColumn id="6" xr3:uid="{34E36C43-D67B-4F6E-AF2A-005B96431EAC}"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4E2FCC2-C24B-4955-B65E-24F479AD477A}" name="Table361" displayName="Table361" ref="A1133:F1208" totalsRowShown="0">
  <autoFilter ref="A1133:F1208" xr:uid="{A4E2FCC2-C24B-4955-B65E-24F479AD477A}"/>
  <tableColumns count="6">
    <tableColumn id="1" xr3:uid="{6F9D9D59-D349-4FF2-8503-E12E8366813C}" name="CÓDIGO CATÁLOGO"/>
    <tableColumn id="2" xr3:uid="{F4B9C2CB-2815-4BF7-995E-3AE62F793197}" name="ARTÍCULO">
      <calculatedColumnFormula>IFERROR(INDEX(UNSPSCDes,MATCH(INDIRECT(ADDRESS(ROW(),COLUMN()-1,4)),UNSPSCCode,0)),"")</calculatedColumnFormula>
    </tableColumn>
    <tableColumn id="3" xr3:uid="{53C4017C-F913-4EC6-B064-C84EFEAB190E}" name="UNIDAD DE MEDIDA"/>
    <tableColumn id="4" xr3:uid="{9CA981A2-8CB0-494D-B4AB-36E53B042878}" name="CANTIDAD TOTAL ESTIMADA"/>
    <tableColumn id="5" xr3:uid="{B0C3A1D2-790D-473A-A768-FA23B32FBBB5}" name="PRECIO UNITARIO ESTIMADO"/>
    <tableColumn id="6" xr3:uid="{C64E8E4B-7299-4E36-8AC9-8ABFA4212B6B}"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2646EB1-05FD-4AB8-A900-8D6AF8E966C1}" name="Table362" displayName="Table362" ref="A1218:F1290" totalsRowShown="0">
  <autoFilter ref="A1218:F1290" xr:uid="{C2646EB1-05FD-4AB8-A900-8D6AF8E966C1}"/>
  <tableColumns count="6">
    <tableColumn id="1" xr3:uid="{D4B6E66C-DC14-4B40-A3D0-5C6BC0C00B57}" name="CÓDIGO CATÁLOGO"/>
    <tableColumn id="2" xr3:uid="{1B82DB7A-16F2-4090-B33E-75015AA0AE27}" name="ARTÍCULO">
      <calculatedColumnFormula>IFERROR(INDEX(UNSPSCDes,MATCH(INDIRECT(ADDRESS(ROW(),COLUMN()-1,4)),UNSPSCCode,0)),"")</calculatedColumnFormula>
    </tableColumn>
    <tableColumn id="3" xr3:uid="{18552D5F-F35B-4A62-87F7-E70E7E123BF1}" name="UNIDAD DE MEDIDA"/>
    <tableColumn id="4" xr3:uid="{91395EB2-B90A-45F6-A331-30A28AC0086A}" name="CANTIDAD TOTAL ESTIMADA"/>
    <tableColumn id="5" xr3:uid="{392D4B84-9491-4B57-AAD0-800037ED04A6}" name="PRECIO UNITARIO ESTIMADO"/>
    <tableColumn id="6" xr3:uid="{2882E3BA-73AE-48C1-82C9-1AC52D96B1B3}"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4F848CF-DDBA-4784-BF85-0F7322EAC1FB}" name="Table363" displayName="Table363" ref="A1300:F1447" totalsRowShown="0">
  <autoFilter ref="A1300:F1447" xr:uid="{24F848CF-DDBA-4784-BF85-0F7322EAC1FB}"/>
  <tableColumns count="6">
    <tableColumn id="1" xr3:uid="{3D121B1A-D638-48D1-B4F8-4D6B2AE5142F}" name="CÓDIGO CATÁLOGO"/>
    <tableColumn id="2" xr3:uid="{2CED5CA2-D531-43FF-B829-5277BC388988}" name="ARTÍCULO">
      <calculatedColumnFormula>IFERROR(INDEX(UNSPSCDes,MATCH(INDIRECT(ADDRESS(ROW(),COLUMN()-1,4)),UNSPSCCode,0)),"")</calculatedColumnFormula>
    </tableColumn>
    <tableColumn id="3" xr3:uid="{B6F554D5-01E4-431D-A03D-AEFC2987AE79}" name="UNIDAD DE MEDIDA"/>
    <tableColumn id="4" xr3:uid="{4A0E4065-1814-4ACE-A6B6-722A6F9A8C2A}" name="CANTIDAD TOTAL ESTIMADA"/>
    <tableColumn id="5" xr3:uid="{A1BC7008-EEDB-498C-A496-A0C9842CE288}" name="PRECIO UNITARIO ESTIMADO"/>
    <tableColumn id="6" xr3:uid="{161FB077-3958-4C51-9B07-062BA68EC7D3}"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70568AE-BE99-4406-A723-7B0817451B6A}" name="Table364" displayName="Table364" ref="A1457:F1541" totalsRowShown="0">
  <autoFilter ref="A1457:F1541" xr:uid="{D70568AE-BE99-4406-A723-7B0817451B6A}"/>
  <tableColumns count="6">
    <tableColumn id="1" xr3:uid="{0EB95BB2-3A81-43FC-8B05-0CDF9C0D8A6E}" name="CÓDIGO CATÁLOGO"/>
    <tableColumn id="2" xr3:uid="{03E6E1EB-9A72-4BE4-B493-37B3F9641637}" name="ARTÍCULO">
      <calculatedColumnFormula>IFERROR(INDEX(UNSPSCDes,MATCH(INDIRECT(ADDRESS(ROW(),COLUMN()-1,4)),UNSPSCCode,0)),"")</calculatedColumnFormula>
    </tableColumn>
    <tableColumn id="3" xr3:uid="{C01BFA81-B58E-4453-B784-CE3ED37E5FE9}" name="UNIDAD DE MEDIDA"/>
    <tableColumn id="4" xr3:uid="{8D67C165-F945-45B3-8E6F-E4B85D5844D4}" name="CANTIDAD TOTAL ESTIMADA"/>
    <tableColumn id="5" xr3:uid="{DD2BE3B1-7599-4AC3-B11B-99811B5FB2DC}" name="PRECIO UNITARIO ESTIMADO"/>
    <tableColumn id="6" xr3:uid="{E6112C99-79B9-471D-BBA8-5F461DE5FCBA}"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C28568E-9A54-4617-9E6E-866CE40AFBD7}" name="Table365" displayName="Table365" ref="A1551:F1615" totalsRowShown="0">
  <autoFilter ref="A1551:F1615" xr:uid="{7C28568E-9A54-4617-9E6E-866CE40AFBD7}"/>
  <tableColumns count="6">
    <tableColumn id="1" xr3:uid="{EB8BE814-B7B9-450F-A497-549F0AECDF16}" name="CÓDIGO CATÁLOGO" dataDxfId="35" dataCellStyle="ArticleBody 2"/>
    <tableColumn id="2" xr3:uid="{F9445925-ED0B-44DC-BC2E-BD6A46A9655C}" name="ARTÍCULO">
      <calculatedColumnFormula>IFERROR(INDEX(UNSPSCDes,MATCH(INDIRECT(ADDRESS(ROW(),COLUMN()-1,4)),UNSPSCCode,0)),"")</calculatedColumnFormula>
    </tableColumn>
    <tableColumn id="3" xr3:uid="{BC8EBF10-EBEC-4F05-BF2B-0E0E06C443DC}" name="UNIDAD DE MEDIDA" dataDxfId="34" dataCellStyle="ArticleBody 2"/>
    <tableColumn id="4" xr3:uid="{A2C1CDCC-4ADE-4ADC-94DF-78F38A886BC3}" name="CANTIDAD TOTAL ESTIMADA" dataDxfId="33" dataCellStyle="ArticleBody 2"/>
    <tableColumn id="5" xr3:uid="{3D9C71AD-FFAE-4880-AF90-1CE56CA0E974}" name="PRECIO UNITARIO ESTIMADO" dataDxfId="32" dataCellStyle="ArticleBody_currency 2"/>
    <tableColumn id="6" xr3:uid="{C12E1682-077B-475E-9F2D-205E498B7D01}"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57D49BD-3765-4A60-88E1-4E61716ACA51}" name="Table38" displayName="Table38" ref="A129:F137" totalsRowShown="0">
  <autoFilter ref="A129:F137" xr:uid="{C57D49BD-3765-4A60-88E1-4E61716ACA51}"/>
  <tableColumns count="6">
    <tableColumn id="1" xr3:uid="{3E9AA344-DB0E-45EF-BFBD-7CC19992AF8F}" name="CÓDIGO CATÁLOGO"/>
    <tableColumn id="2" xr3:uid="{3881901D-6392-4CD3-A9F0-6715EC7ACF9E}" name="ARTÍCULO">
      <calculatedColumnFormula>IFERROR(INDEX(UNSPSCDes,MATCH(INDIRECT(ADDRESS(ROW(),COLUMN()-1,4)),UNSPSCCode,0)),"")</calculatedColumnFormula>
    </tableColumn>
    <tableColumn id="3" xr3:uid="{FCF797DB-53C5-4046-A728-F9B221CD7009}" name="UNIDAD DE MEDIDA"/>
    <tableColumn id="4" xr3:uid="{25B5AC10-14F9-4E5B-9874-45BC0D07A321}" name="CANTIDAD TOTAL ESTIMADA"/>
    <tableColumn id="5" xr3:uid="{DC8B64AD-B74B-4372-A4B6-AF0C3A50ED4C}" name="PRECIO UNITARIO ESTIMADO"/>
    <tableColumn id="6" xr3:uid="{EC6D1FDB-5AE1-4E6D-B66B-2CA333448651}"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9578B23-BCCB-4658-8534-B9363D1A5551}" name="Table366" displayName="Table366" ref="A1625:F1683" totalsRowShown="0">
  <autoFilter ref="A1625:F1683" xr:uid="{C9578B23-BCCB-4658-8534-B9363D1A5551}"/>
  <tableColumns count="6">
    <tableColumn id="1" xr3:uid="{797FEA2C-E563-4AF3-87AB-0D6CA18F46AF}" name="CÓDIGO CATÁLOGO"/>
    <tableColumn id="2" xr3:uid="{A9E01F90-C775-415D-86E4-13505E4483C7}" name="ARTÍCULO">
      <calculatedColumnFormula>IFERROR(INDEX(UNSPSCDes,MATCH(INDIRECT(ADDRESS(ROW(),COLUMN()-1,4)),UNSPSCCode,0)),"")</calculatedColumnFormula>
    </tableColumn>
    <tableColumn id="3" xr3:uid="{D9FABA4E-F964-43CA-8EB5-B3F53A04A207}" name="UNIDAD DE MEDIDA"/>
    <tableColumn id="4" xr3:uid="{73AFF50C-BF10-4E57-BCC4-50AE9BAC5558}" name="CANTIDAD TOTAL ESTIMADA"/>
    <tableColumn id="5" xr3:uid="{73C082E3-B30E-4359-B12D-D9E12CF9C132}" name="PRECIO UNITARIO ESTIMADO"/>
    <tableColumn id="6" xr3:uid="{738E7CDF-ABE8-4089-A56D-76AD60A57FC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699719E4-ADFB-445E-A4DE-F194B36D0D72}" name="Table367" displayName="Table367" ref="A1693:F1760" totalsRowShown="0">
  <autoFilter ref="A1693:F1760" xr:uid="{699719E4-ADFB-445E-A4DE-F194B36D0D72}"/>
  <tableColumns count="6">
    <tableColumn id="1" xr3:uid="{14C822E0-D538-414D-9B79-501C67278E9F}" name="CÓDIGO CATÁLOGO"/>
    <tableColumn id="2" xr3:uid="{F10CFE90-54FA-4766-BAE8-6B841AF44FCA}" name="ARTÍCULO">
      <calculatedColumnFormula>IFERROR(INDEX(UNSPSCDes,MATCH(INDIRECT(ADDRESS(ROW(),COLUMN()-1,4)),UNSPSCCode,0)),"")</calculatedColumnFormula>
    </tableColumn>
    <tableColumn id="3" xr3:uid="{E9A0204D-C900-49A6-B31D-AD8BD6E04399}" name="UNIDAD DE MEDIDA"/>
    <tableColumn id="4" xr3:uid="{1A3D23C4-8D0C-4D5D-96BE-2C162B5981F9}" name="CANTIDAD TOTAL ESTIMADA"/>
    <tableColumn id="5" xr3:uid="{4915D69E-D2C4-4F2D-B41B-C2D228D843A6}" name="PRECIO UNITARIO ESTIMADO"/>
    <tableColumn id="6" xr3:uid="{12EB5CB0-260B-4717-81EF-9EA84B38FB5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6F1DD29B-ACBC-439E-828D-42D1DCCE9498}" name="Table368" displayName="Table368" ref="A1770:F1827" totalsRowShown="0">
  <autoFilter ref="A1770:F1827" xr:uid="{6F1DD29B-ACBC-439E-828D-42D1DCCE9498}"/>
  <tableColumns count="6">
    <tableColumn id="1" xr3:uid="{8F6DC5A6-005E-4885-A140-CA32434E1902}" name="CÓDIGO CATÁLOGO"/>
    <tableColumn id="2" xr3:uid="{5F71FAC2-36F7-4F7D-83AE-D1D399CB7025}" name="ARTÍCULO">
      <calculatedColumnFormula>IFERROR(INDEX(UNSPSCDes,MATCH(INDIRECT(ADDRESS(ROW(),COLUMN()-1,4)),UNSPSCCode,0)),"")</calculatedColumnFormula>
    </tableColumn>
    <tableColumn id="3" xr3:uid="{66F197E1-47F5-405B-9F03-577442ABE8C9}" name="UNIDAD DE MEDIDA"/>
    <tableColumn id="4" xr3:uid="{37EDB383-7CFA-4FB0-9B5E-FDB7763C20BC}" name="CANTIDAD TOTAL ESTIMADA"/>
    <tableColumn id="5" xr3:uid="{1CD1CF92-586D-4C57-A469-8FE82780F7D8}" name="PRECIO UNITARIO ESTIMADO"/>
    <tableColumn id="6" xr3:uid="{8E0084B4-FA73-49B3-AFDE-0E1DB4289582}"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5C2204C-FA1C-45AF-BF0D-D8F8C33CC9D4}" name="Table369" displayName="Table369" ref="A1837:F1888" totalsRowShown="0">
  <autoFilter ref="A1837:F1888" xr:uid="{A5C2204C-FA1C-45AF-BF0D-D8F8C33CC9D4}"/>
  <tableColumns count="6">
    <tableColumn id="1" xr3:uid="{A15E6A5D-162B-4133-B7BA-EBFB65D792C9}" name="CÓDIGO CATÁLOGO"/>
    <tableColumn id="2" xr3:uid="{53662BF5-A2C2-4098-A639-50DD16ED0688}" name="ARTÍCULO">
      <calculatedColumnFormula>IFERROR(INDEX(UNSPSCDes,MATCH(INDIRECT(ADDRESS(ROW(),COLUMN()-1,4)),UNSPSCCode,0)),"")</calculatedColumnFormula>
    </tableColumn>
    <tableColumn id="3" xr3:uid="{DC57075B-7422-4347-B4AF-B25ACCCD77D9}" name="UNIDAD DE MEDIDA"/>
    <tableColumn id="4" xr3:uid="{2CDCD479-2117-408E-91A9-1CA7376D8EB6}" name="CANTIDAD TOTAL ESTIMADA"/>
    <tableColumn id="5" xr3:uid="{D46B8579-48B5-47DA-BCA7-6FBCD2CE3D69}" name="PRECIO UNITARIO ESTIMADO"/>
    <tableColumn id="6" xr3:uid="{3A094339-F327-4220-AB59-94FC4BD95173}"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5D2C543-2859-441F-BB48-7A5EB921F0E8}" name="Table370" displayName="Table370" ref="A1898:F1949" totalsRowShown="0">
  <autoFilter ref="A1898:F1949" xr:uid="{35D2C543-2859-441F-BB48-7A5EB921F0E8}"/>
  <tableColumns count="6">
    <tableColumn id="1" xr3:uid="{35D1C58B-60B8-436A-8D65-84EBA1DD2F04}" name="CÓDIGO CATÁLOGO"/>
    <tableColumn id="2" xr3:uid="{B42DD8C1-F514-40F5-BAF1-3293855EFECD}" name="ARTÍCULO">
      <calculatedColumnFormula>IFERROR(INDEX(UNSPSCDes,MATCH(INDIRECT(ADDRESS(ROW(),COLUMN()-1,4)),UNSPSCCode,0)),"")</calculatedColumnFormula>
    </tableColumn>
    <tableColumn id="3" xr3:uid="{752E92AA-FA35-41BE-9816-2FE646180AB2}" name="UNIDAD DE MEDIDA"/>
    <tableColumn id="4" xr3:uid="{6D8C3718-5131-43D9-9A7F-962758F08D66}" name="CANTIDAD TOTAL ESTIMADA"/>
    <tableColumn id="5" xr3:uid="{7778E360-EAD7-404D-A9C8-78D97B126CDD}" name="PRECIO UNITARIO ESTIMADO"/>
    <tableColumn id="6" xr3:uid="{2C680997-BDF4-4BE2-B80E-DEB22C8F125C}"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E7AB30EA-D50F-4EA1-AA90-4BA78F5027F4}" name="Table372" displayName="Table372" ref="A1959:F1976" totalsRowShown="0">
  <autoFilter ref="A1959:F1976" xr:uid="{E7AB30EA-D50F-4EA1-AA90-4BA78F5027F4}"/>
  <tableColumns count="6">
    <tableColumn id="1" xr3:uid="{277E3989-9865-446B-86C3-06B6ED7F2C0D}" name="CÓDIGO CATÁLOGO"/>
    <tableColumn id="2" xr3:uid="{93457EA1-E379-4385-856E-6834C91DA565}" name="ARTÍCULO">
      <calculatedColumnFormula>IFERROR(INDEX(UNSPSCDes,MATCH(INDIRECT(ADDRESS(ROW(),COLUMN()-1,4)),UNSPSCCode,0)),"")</calculatedColumnFormula>
    </tableColumn>
    <tableColumn id="3" xr3:uid="{10174E50-B5F9-4E0F-A3A7-1A8EECEF1DC0}" name="UNIDAD DE MEDIDA"/>
    <tableColumn id="4" xr3:uid="{90B927D2-AA7D-4627-8658-36B6FFE3AC60}" name="CANTIDAD TOTAL ESTIMADA"/>
    <tableColumn id="5" xr3:uid="{2D45DCA9-F44C-429E-A3FE-5C21E7D95DE2}" name="PRECIO UNITARIO ESTIMADO"/>
    <tableColumn id="6" xr3:uid="{62A4D0FD-EE18-4D05-8459-6E4150DEFB73}"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792C92BB-BF47-4CB5-937B-A572224F34D8}" name="Table373" displayName="Table373" ref="A1986:F1997" totalsRowShown="0">
  <autoFilter ref="A1986:F1997" xr:uid="{792C92BB-BF47-4CB5-937B-A572224F34D8}"/>
  <tableColumns count="6">
    <tableColumn id="1" xr3:uid="{6CEE58C9-BE20-4722-9B7A-EE054FD328C1}" name="CÓDIGO CATÁLOGO"/>
    <tableColumn id="2" xr3:uid="{9071C7C5-6732-4C0F-9372-0EADE32F5342}" name="ARTÍCULO">
      <calculatedColumnFormula>IFERROR(INDEX(UNSPSCDes,MATCH(INDIRECT(ADDRESS(ROW(),COLUMN()-1,4)),UNSPSCCode,0)),"")</calculatedColumnFormula>
    </tableColumn>
    <tableColumn id="3" xr3:uid="{48813E28-D347-47D4-8729-17D487539073}" name="UNIDAD DE MEDIDA"/>
    <tableColumn id="4" xr3:uid="{139B9F02-0A0B-4799-813C-56C320B140BA}" name="CANTIDAD TOTAL ESTIMADA"/>
    <tableColumn id="5" xr3:uid="{4F7BD475-F386-4DE7-8337-3A64B10A8504}" name="PRECIO UNITARIO ESTIMADO"/>
    <tableColumn id="6" xr3:uid="{72F9246F-9347-4604-B2D5-C3A9E0AEA31E}"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30454A1-B6A7-40CB-ABA5-C341E430DD41}" name="Table374" displayName="Table374" ref="A2007:F2017" totalsRowShown="0">
  <autoFilter ref="A2007:F2017" xr:uid="{630454A1-B6A7-40CB-ABA5-C341E430DD41}"/>
  <tableColumns count="6">
    <tableColumn id="1" xr3:uid="{B39E00F0-946E-4570-A781-19582C750008}" name="CÓDIGO CATÁLOGO"/>
    <tableColumn id="2" xr3:uid="{5C00E20B-DB0D-4974-B52C-7BA407963ADA}" name="ARTÍCULO">
      <calculatedColumnFormula>IFERROR(INDEX(UNSPSCDes,MATCH(INDIRECT(ADDRESS(ROW(),COLUMN()-1,4)),UNSPSCCode,0)),"")</calculatedColumnFormula>
    </tableColumn>
    <tableColumn id="3" xr3:uid="{42FE5D2B-A6BC-4362-9C65-D3175F722157}" name="UNIDAD DE MEDIDA"/>
    <tableColumn id="4" xr3:uid="{5FE6D96C-CAAA-4182-AE1E-A1A6AF506DDE}" name="CANTIDAD TOTAL ESTIMADA"/>
    <tableColumn id="5" xr3:uid="{20637B89-0EDF-4C84-92DB-B99A2F3B1C3A}" name="PRECIO UNITARIO ESTIMADO"/>
    <tableColumn id="6" xr3:uid="{78B32753-E2B6-41FB-975C-C8C58E3F88F8}"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4EDCDAE-C121-488C-A89C-5B86DBC8531D}" name="Table375" displayName="Table375" ref="A2027:F2031" totalsRowShown="0">
  <autoFilter ref="A2027:F2031" xr:uid="{44EDCDAE-C121-488C-A89C-5B86DBC8531D}"/>
  <tableColumns count="6">
    <tableColumn id="1" xr3:uid="{E9B0EE7A-7868-447E-98BD-BCB34B1445F7}" name="CÓDIGO CATÁLOGO"/>
    <tableColumn id="2" xr3:uid="{792E2017-43A2-4784-BBD2-9F267E15341A}" name="ARTÍCULO">
      <calculatedColumnFormula>IFERROR(INDEX(UNSPSCDes,MATCH(INDIRECT(ADDRESS(ROW(),COLUMN()-1,4)),UNSPSCCode,0)),"")</calculatedColumnFormula>
    </tableColumn>
    <tableColumn id="3" xr3:uid="{2322BA3C-F5FA-40E8-89B4-0CAE663C37A7}" name="UNIDAD DE MEDIDA"/>
    <tableColumn id="4" xr3:uid="{222CBCA7-83E4-42C8-8DE6-55E49F3C5720}" name="CANTIDAD TOTAL ESTIMADA"/>
    <tableColumn id="5" xr3:uid="{E521EBE4-D9EC-4E02-8ED1-5980D49E0863}" name="PRECIO UNITARIO ESTIMADO"/>
    <tableColumn id="6" xr3:uid="{D6415EFA-A76D-47C6-B5DE-5A4BFD5DD56B}"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F8C4A165-FF9E-42B0-9FA4-F9A97E5DBD16}" name="Table376" displayName="Table376" ref="A2041:F2046" totalsRowShown="0">
  <autoFilter ref="A2041:F2046" xr:uid="{F8C4A165-FF9E-42B0-9FA4-F9A97E5DBD16}"/>
  <tableColumns count="6">
    <tableColumn id="1" xr3:uid="{AE5E8038-9B74-4BAF-B28F-B22F39203341}" name="CÓDIGO CATÁLOGO" dataDxfId="31" dataCellStyle="ArticleBody"/>
    <tableColumn id="2" xr3:uid="{91BAE2A3-946C-40C3-91EC-740B95B74E1B}" name="ARTÍCULO">
      <calculatedColumnFormula>IFERROR(INDEX(UNSPSCDes,MATCH(INDIRECT(ADDRESS(ROW(),COLUMN()-1,4)),UNSPSCCode,0)),"")</calculatedColumnFormula>
    </tableColumn>
    <tableColumn id="3" xr3:uid="{A3894913-3CFF-4249-B193-0BD265224E5C}" name="UNIDAD DE MEDIDA" dataDxfId="30" dataCellStyle="ArticleBody"/>
    <tableColumn id="4" xr3:uid="{8C682E57-3E2C-4182-B78C-97CDB3D8DA60}" name="CANTIDAD TOTAL ESTIMADA" dataDxfId="29" dataCellStyle="ArticleBody"/>
    <tableColumn id="5" xr3:uid="{30447CF3-950A-4387-8C6A-E8843D2FC320}" name="PRECIO UNITARIO ESTIMADO" dataDxfId="28" dataCellStyle="ArticleBody_currency"/>
    <tableColumn id="6" xr3:uid="{F542CC8F-1F86-414B-9F8D-6529C50FE86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C703C4-38FD-4584-B475-89ADFE17B7CB}" name="Table39" displayName="Table39" ref="A147:F156" totalsRowShown="0">
  <autoFilter ref="A147:F156" xr:uid="{1BC703C4-38FD-4584-B475-89ADFE17B7CB}"/>
  <tableColumns count="6">
    <tableColumn id="1" xr3:uid="{151F5C51-5102-401C-A8AA-CEB1A99B0BFB}" name="CÓDIGO CATÁLOGO"/>
    <tableColumn id="2" xr3:uid="{CFA58813-8BAE-43A6-B1C4-F5801EEB942F}" name="ARTÍCULO">
      <calculatedColumnFormula>IFERROR(INDEX(UNSPSCDes,MATCH(INDIRECT(ADDRESS(ROW(),COLUMN()-1,4)),UNSPSCCode,0)),"")</calculatedColumnFormula>
    </tableColumn>
    <tableColumn id="3" xr3:uid="{E7F66A3F-9659-4B84-B361-1453715A6B18}" name="UNIDAD DE MEDIDA"/>
    <tableColumn id="4" xr3:uid="{0767E32A-4A48-4E00-89A1-A1CABB6D24DA}" name="CANTIDAD TOTAL ESTIMADA"/>
    <tableColumn id="5" xr3:uid="{2441C83E-EF1E-4011-B140-76FFB7476788}" name="PRECIO UNITARIO ESTIMADO"/>
    <tableColumn id="6" xr3:uid="{0BBF7E1A-CA57-4D75-9EB2-16EA504BFD0F}"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53D3805-DB70-4F3D-B301-623035DC8CB8}" name="Table377" displayName="Table377" ref="A2056:F2059" totalsRowShown="0">
  <autoFilter ref="A2056:F2059" xr:uid="{553D3805-DB70-4F3D-B301-623035DC8CB8}"/>
  <tableColumns count="6">
    <tableColumn id="1" xr3:uid="{0735083C-F095-47A3-81DF-1B6939B56CC4}" name="CÓDIGO CATÁLOGO"/>
    <tableColumn id="2" xr3:uid="{B187792D-F94D-456A-80F8-C933BB4E5025}" name="ARTÍCULO">
      <calculatedColumnFormula>IFERROR(INDEX(UNSPSCDes,MATCH(INDIRECT(ADDRESS(ROW(),COLUMN()-1,4)),UNSPSCCode,0)),"")</calculatedColumnFormula>
    </tableColumn>
    <tableColumn id="3" xr3:uid="{45C515C9-95D9-42A9-B2BD-2F0795678DA7}" name="UNIDAD DE MEDIDA"/>
    <tableColumn id="4" xr3:uid="{A28225CF-C834-45C1-8DB2-77439BEFB2BF}" name="CANTIDAD TOTAL ESTIMADA"/>
    <tableColumn id="5" xr3:uid="{C90D9216-7253-4D1C-B0FD-872CAE16052F}" name="PRECIO UNITARIO ESTIMADO"/>
    <tableColumn id="6" xr3:uid="{9529147B-C6A3-4B24-9DFF-770AAA15395F}"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506288-FBDD-4B60-9C0C-120024F318F2}" name="Table378" displayName="Table378" ref="A2069:F2072" totalsRowShown="0">
  <autoFilter ref="A2069:F2072" xr:uid="{F7506288-FBDD-4B60-9C0C-120024F318F2}"/>
  <tableColumns count="6">
    <tableColumn id="1" xr3:uid="{5FCBE9B9-CFD1-4506-9045-5713FF1B0A42}" name="CÓDIGO CATÁLOGO" dataDxfId="27" dataCellStyle="ArticleBody"/>
    <tableColumn id="2" xr3:uid="{D953D13D-953C-4904-BC8D-E1786E44869B}" name="ARTÍCULO">
      <calculatedColumnFormula>IFERROR(INDEX(UNSPSCDes,MATCH(INDIRECT(ADDRESS(ROW(),COLUMN()-1,4)),UNSPSCCode,0)),"")</calculatedColumnFormula>
    </tableColumn>
    <tableColumn id="3" xr3:uid="{CB748F7F-8FBE-4B68-9643-C119EE0B8C23}" name="UNIDAD DE MEDIDA" dataDxfId="26" dataCellStyle="ArticleBody"/>
    <tableColumn id="4" xr3:uid="{EDA078B1-4A8F-491B-91F3-565C1B02F394}" name="CANTIDAD TOTAL ESTIMADA" dataDxfId="25" dataCellStyle="ArticleBody"/>
    <tableColumn id="5" xr3:uid="{6FF976AE-C716-423E-9A6C-6751C71E13A2}" name="PRECIO UNITARIO ESTIMADO" dataDxfId="24" dataCellStyle="ArticleBody_currency"/>
    <tableColumn id="6" xr3:uid="{9864BEE4-F215-46D9-B309-3203985F03B8}"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E714ED1-22FF-45D1-9CFF-2CCFAC0851B1}" name="Table379" displayName="Table379" ref="A2082:F2083" totalsRowShown="0">
  <autoFilter ref="A2082:F2083" xr:uid="{6E714ED1-22FF-45D1-9CFF-2CCFAC0851B1}"/>
  <tableColumns count="6">
    <tableColumn id="1" xr3:uid="{44849BA5-3313-4A5A-8AF0-1E04D1534D98}" name="CÓDIGO CATÁLOGO"/>
    <tableColumn id="2" xr3:uid="{8B2AA96B-BF28-495C-BC30-A5BF8127A9FE}" name="ARTÍCULO">
      <calculatedColumnFormula>IFERROR(INDEX(UNSPSCDes,MATCH(INDIRECT(ADDRESS(ROW(),COLUMN()-1,4)),UNSPSCCode,0)),"")</calculatedColumnFormula>
    </tableColumn>
    <tableColumn id="3" xr3:uid="{3E2E6239-C665-4495-9273-EA70D3C156DF}" name="UNIDAD DE MEDIDA"/>
    <tableColumn id="4" xr3:uid="{1AF9C7FC-6952-4458-BC50-CA3613F3A44B}" name="CANTIDAD TOTAL ESTIMADA"/>
    <tableColumn id="5" xr3:uid="{03E149FF-5325-4816-A956-24221112B9ED}" name="PRECIO UNITARIO ESTIMADO"/>
    <tableColumn id="6" xr3:uid="{01D22024-94B4-4743-975D-53FA2913302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A2B495B7-26C6-4BFA-9A0B-D5A022392A66}" name="Table380" displayName="Table380" ref="A2093:F2094" totalsRowShown="0">
  <autoFilter ref="A2093:F2094" xr:uid="{A2B495B7-26C6-4BFA-9A0B-D5A022392A66}"/>
  <tableColumns count="6">
    <tableColumn id="1" xr3:uid="{E7C07344-4A21-4C8B-BA63-98B25B868549}" name="CÓDIGO CATÁLOGO"/>
    <tableColumn id="2" xr3:uid="{7E4EB722-1257-4846-AAB4-FA054494CC1A}" name="ARTÍCULO">
      <calculatedColumnFormula>IFERROR(INDEX(UNSPSCDes,MATCH(INDIRECT(ADDRESS(ROW(),COLUMN()-1,4)),UNSPSCCode,0)),"")</calculatedColumnFormula>
    </tableColumn>
    <tableColumn id="3" xr3:uid="{CF60BD45-ED70-4846-A4F9-F135D54E6807}" name="UNIDAD DE MEDIDA"/>
    <tableColumn id="4" xr3:uid="{24CDE816-E903-4537-BC73-34A3D9F5D650}" name="CANTIDAD TOTAL ESTIMADA"/>
    <tableColumn id="5" xr3:uid="{C076A445-141B-4A26-BA06-FD22553B202E}" name="PRECIO UNITARIO ESTIMADO"/>
    <tableColumn id="6" xr3:uid="{7F5ED473-D0E7-4B4D-9017-7103E722DB1A}"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D70B3B9-6C8E-4704-AD6C-9A497BA361AE}" name="Table381" displayName="Table381" ref="A2104:F2105" totalsRowShown="0">
  <autoFilter ref="A2104:F2105" xr:uid="{5D70B3B9-6C8E-4704-AD6C-9A497BA361AE}"/>
  <tableColumns count="6">
    <tableColumn id="1" xr3:uid="{A1CB8700-E7CA-4B4B-9A41-C6A71D493633}" name="CÓDIGO CATÁLOGO"/>
    <tableColumn id="2" xr3:uid="{5A00590F-EEE7-45B1-A46B-CFCECF106F4F}" name="ARTÍCULO">
      <calculatedColumnFormula>IFERROR(INDEX(UNSPSCDes,MATCH(INDIRECT(ADDRESS(ROW(),COLUMN()-1,4)),UNSPSCCode,0)),"")</calculatedColumnFormula>
    </tableColumn>
    <tableColumn id="3" xr3:uid="{9347C82A-C9A1-44F2-93F2-4C89E01B2E6A}" name="UNIDAD DE MEDIDA"/>
    <tableColumn id="4" xr3:uid="{05157261-3F3E-4A68-988A-880ED7030D1B}" name="CANTIDAD TOTAL ESTIMADA"/>
    <tableColumn id="5" xr3:uid="{690EA02D-B9E2-4707-ACCD-B307F86BC8BD}" name="PRECIO UNITARIO ESTIMADO"/>
    <tableColumn id="6" xr3:uid="{A70C6EE2-6106-4C70-A825-A0CBBAED17E5}"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CB22382-3E04-4835-80FC-D11DCCA34948}" name="Table382" displayName="Table382" ref="A2115:F2116" totalsRowShown="0">
  <autoFilter ref="A2115:F2116" xr:uid="{6CB22382-3E04-4835-80FC-D11DCCA34948}"/>
  <tableColumns count="6">
    <tableColumn id="1" xr3:uid="{EB63548E-1390-409B-82AB-7DEDD92F3376}" name="CÓDIGO CATÁLOGO"/>
    <tableColumn id="2" xr3:uid="{F1B00369-54CC-4211-A330-4D6817FDF1D5}" name="ARTÍCULO">
      <calculatedColumnFormula>IFERROR(INDEX(UNSPSCDes,MATCH(INDIRECT(ADDRESS(ROW(),COLUMN()-1,4)),UNSPSCCode,0)),"")</calculatedColumnFormula>
    </tableColumn>
    <tableColumn id="3" xr3:uid="{A83C4A91-C2B8-4466-8B60-FC6A2B0B640E}" name="UNIDAD DE MEDIDA"/>
    <tableColumn id="4" xr3:uid="{0F01CE55-190C-4EE8-B16D-0A16AE51F7A3}" name="CANTIDAD TOTAL ESTIMADA"/>
    <tableColumn id="5" xr3:uid="{0EFC675C-52F8-4EBD-BE34-723C701828AF}" name="PRECIO UNITARIO ESTIMADO"/>
    <tableColumn id="6" xr3:uid="{9F1C11D2-0AE2-4F36-9877-2E28CD4FF0B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B4B3792C-5C49-4E31-A7C1-D6986D09EF6C}" name="Table384" displayName="Table384" ref="A2126:F2154" totalsRowShown="0">
  <autoFilter ref="A2126:F2154" xr:uid="{B4B3792C-5C49-4E31-A7C1-D6986D09EF6C}"/>
  <tableColumns count="6">
    <tableColumn id="1" xr3:uid="{22AC9055-7785-4AFB-8486-8EC3680F2487}" name="CÓDIGO CATÁLOGO"/>
    <tableColumn id="2" xr3:uid="{A7718328-E17F-4643-92DE-E9189D1E12AC}" name="ARTÍCULO">
      <calculatedColumnFormula>IFERROR(INDEX(UNSPSCDes,MATCH(INDIRECT(ADDRESS(ROW(),COLUMN()-1,4)),UNSPSCCode,0)),"")</calculatedColumnFormula>
    </tableColumn>
    <tableColumn id="3" xr3:uid="{58BE9247-989A-4506-A59E-08ADB5B67372}" name="UNIDAD DE MEDIDA"/>
    <tableColumn id="4" xr3:uid="{29D77CEA-3BA0-46D3-A70E-26A03510B9C5}" name="CANTIDAD TOTAL ESTIMADA"/>
    <tableColumn id="5" xr3:uid="{6A340EB5-D712-4CDF-A90D-F897A61A0041}" name="PRECIO UNITARIO ESTIMADO"/>
    <tableColumn id="6" xr3:uid="{D14C4115-61F1-4BA9-9F6D-294644AD51CF}"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1EAEBB5-BA16-45EB-9CD7-A50127C0616F}" name="Table385" displayName="Table385" ref="A2164:F2181" totalsRowShown="0">
  <autoFilter ref="A2164:F2181" xr:uid="{91EAEBB5-BA16-45EB-9CD7-A50127C0616F}"/>
  <tableColumns count="6">
    <tableColumn id="1" xr3:uid="{682C81D4-BD2F-4040-8765-F2DAE4DD4F3B}" name="CÓDIGO CATÁLOGO"/>
    <tableColumn id="2" xr3:uid="{500CEC37-2137-472F-93DA-75162E0BC99B}" name="ARTÍCULO">
      <calculatedColumnFormula>IFERROR(INDEX(UNSPSCDes,MATCH(INDIRECT(ADDRESS(ROW(),COLUMN()-1,4)),UNSPSCCode,0)),"")</calculatedColumnFormula>
    </tableColumn>
    <tableColumn id="3" xr3:uid="{45ADA51A-8EF0-4190-A7BF-3FB43A037631}" name="UNIDAD DE MEDIDA"/>
    <tableColumn id="4" xr3:uid="{0CCFCB24-BEE5-41D0-92A7-3AC8A2B21ACA}" name="CANTIDAD TOTAL ESTIMADA"/>
    <tableColumn id="5" xr3:uid="{0F60EE8E-1B4F-4E24-9D30-A7E3D60542FE}" name="PRECIO UNITARIO ESTIMADO"/>
    <tableColumn id="6" xr3:uid="{0308304B-2D7B-4E5E-8B95-3A028AB01542}"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68040FD-CBDD-4E90-B294-9A01D0379EAC}" name="Table386" displayName="Table386" ref="A2191:F2207" totalsRowShown="0">
  <autoFilter ref="A2191:F2207" xr:uid="{A68040FD-CBDD-4E90-B294-9A01D0379EAC}"/>
  <tableColumns count="6">
    <tableColumn id="1" xr3:uid="{9FB170C0-4F1E-4B99-B67D-78AAC7720CF6}" name="CÓDIGO CATÁLOGO"/>
    <tableColumn id="2" xr3:uid="{E8CB43F6-4E5E-48D2-8A0C-0D8B3023120E}" name="ARTÍCULO">
      <calculatedColumnFormula>IFERROR(INDEX(UNSPSCDes,MATCH(INDIRECT(ADDRESS(ROW(),COLUMN()-1,4)),UNSPSCCode,0)),"")</calculatedColumnFormula>
    </tableColumn>
    <tableColumn id="3" xr3:uid="{965B23F1-BB4C-403E-8F99-09DCBD175AA5}" name="UNIDAD DE MEDIDA"/>
    <tableColumn id="4" xr3:uid="{3DD65FB3-6E89-4E19-A54F-79D70561CDB7}" name="CANTIDAD TOTAL ESTIMADA"/>
    <tableColumn id="5" xr3:uid="{5A50C92A-61CA-4F6D-BE19-72CB7B4E9E4F}" name="PRECIO UNITARIO ESTIMADO"/>
    <tableColumn id="6" xr3:uid="{64201CF8-E15C-43B9-8332-5BDC04F9F37C}"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C0620F5A-49F2-4088-BC8F-AE4FAF441F43}" name="Table387" displayName="Table387" ref="A2217:F2228" totalsRowShown="0">
  <autoFilter ref="A2217:F2228" xr:uid="{C0620F5A-49F2-4088-BC8F-AE4FAF441F43}"/>
  <tableColumns count="6">
    <tableColumn id="1" xr3:uid="{7CB98529-3B74-47D9-AB8D-1E68A74AA8B0}" name="CÓDIGO CATÁLOGO"/>
    <tableColumn id="2" xr3:uid="{A4694AF7-0481-4893-BF12-9FBFCFC5CE36}" name="ARTÍCULO">
      <calculatedColumnFormula>IFERROR(INDEX(UNSPSCDes,MATCH(INDIRECT(ADDRESS(ROW(),COLUMN()-1,4)),UNSPSCCode,0)),"")</calculatedColumnFormula>
    </tableColumn>
    <tableColumn id="3" xr3:uid="{E031359B-D789-4EA2-A46F-F5D6531F2B03}" name="UNIDAD DE MEDIDA"/>
    <tableColumn id="4" xr3:uid="{6C829E78-03F5-43AF-8EB8-7157EE403884}" name="CANTIDAD TOTAL ESTIMADA"/>
    <tableColumn id="5" xr3:uid="{C3E6CB96-6D0B-4550-B385-26EF4A856641}" name="PRECIO UNITARIO ESTIMADO"/>
    <tableColumn id="6" xr3:uid="{EFD062C0-377F-4A01-A247-4DD16106760F}"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1393E56-047C-4392-B1F5-824E7258FE09}" name="Table310" displayName="Table310" ref="A166:F176" totalsRowShown="0">
  <autoFilter ref="A166:F176" xr:uid="{E1393E56-047C-4392-B1F5-824E7258FE09}"/>
  <tableColumns count="6">
    <tableColumn id="1" xr3:uid="{C617C856-7C1B-4BBE-B311-263C8CEF81DA}" name="CÓDIGO CATÁLOGO"/>
    <tableColumn id="2" xr3:uid="{0207A201-9D76-48E7-9F23-B80B0CB0585F}" name="ARTÍCULO">
      <calculatedColumnFormula>IFERROR(INDEX(UNSPSCDes,MATCH(INDIRECT(ADDRESS(ROW(),COLUMN()-1,4)),UNSPSCCode,0)),"")</calculatedColumnFormula>
    </tableColumn>
    <tableColumn id="3" xr3:uid="{06F3E125-6066-448A-930B-4899B2132EB5}" name="UNIDAD DE MEDIDA"/>
    <tableColumn id="4" xr3:uid="{AFBBFE94-EB60-465E-92D9-E03D5412B6BC}" name="CANTIDAD TOTAL ESTIMADA"/>
    <tableColumn id="5" xr3:uid="{1E179D8B-F3D7-4D20-AE4A-BDD4E4E882B9}" name="PRECIO UNITARIO ESTIMADO"/>
    <tableColumn id="6" xr3:uid="{369777F5-A662-46E9-99BC-93AAEA03779B}"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A8D81AE-A858-4440-89AB-69D421B3E21B}" name="Table388" displayName="Table388" ref="A2238:F2240" totalsRowShown="0">
  <autoFilter ref="A2238:F2240" xr:uid="{AA8D81AE-A858-4440-89AB-69D421B3E21B}"/>
  <tableColumns count="6">
    <tableColumn id="1" xr3:uid="{0792DC35-1FAA-4854-8800-1FDFFE41D0E9}" name="CÓDIGO CATÁLOGO" dataDxfId="23" dataCellStyle="Normal 4"/>
    <tableColumn id="2" xr3:uid="{C9214EC0-057C-490D-88FA-878D7F82085E}" name="ARTÍCULO">
      <calculatedColumnFormula>IFERROR(INDEX(UNSPSCDes,MATCH(INDIRECT(ADDRESS(ROW(),COLUMN()-1,4)),UNSPSCCode,0)),"")</calculatedColumnFormula>
    </tableColumn>
    <tableColumn id="3" xr3:uid="{192091EF-0B6B-4021-9DCD-70D24B5F34A6}" name="UNIDAD DE MEDIDA" dataDxfId="22" dataCellStyle="ArticleBody_text"/>
    <tableColumn id="4" xr3:uid="{BD88B5E6-DD77-4848-BA18-25A44E4DDD8E}" name="CANTIDAD TOTAL ESTIMADA" dataDxfId="21" dataCellStyle="ArticleBody"/>
    <tableColumn id="5" xr3:uid="{43608928-C409-4FEF-B5EB-645AF679916A}" name="PRECIO UNITARIO ESTIMADO" dataDxfId="20" dataCellStyle="ArticleBody_currency"/>
    <tableColumn id="6" xr3:uid="{52E24FA6-FBC3-4EF0-86AA-FD97D0180A95}"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843F616-A6F6-4575-9259-7E93CCEA67A9}" name="Table389" displayName="Table389" ref="A2250:F2254" totalsRowShown="0">
  <autoFilter ref="A2250:F2254" xr:uid="{F843F616-A6F6-4575-9259-7E93CCEA67A9}"/>
  <tableColumns count="6">
    <tableColumn id="1" xr3:uid="{F50D4F4E-ED0E-4B0C-8338-321E93722F89}" name="CÓDIGO CATÁLOGO" dataDxfId="19" dataCellStyle="Normal 4"/>
    <tableColumn id="2" xr3:uid="{6A0842D1-3F58-4E51-B997-AFB1F5150BA3}" name="ARTÍCULO">
      <calculatedColumnFormula>IFERROR(INDEX(UNSPSCDes,MATCH(INDIRECT(ADDRESS(ROW(),COLUMN()-1,4)),UNSPSCCode,0)),"")</calculatedColumnFormula>
    </tableColumn>
    <tableColumn id="3" xr3:uid="{FFCFBEBE-8416-4138-8151-3C49E649E2E1}" name="UNIDAD DE MEDIDA" dataDxfId="18" dataCellStyle="ArticleBody_text"/>
    <tableColumn id="4" xr3:uid="{7E3126FF-C965-4E99-B28B-2A42D120DDAF}" name="CANTIDAD TOTAL ESTIMADA" dataDxfId="17" dataCellStyle="ArticleBody"/>
    <tableColumn id="5" xr3:uid="{FD4D85BA-4C7A-4BC0-9725-90050D096DC3}" name="PRECIO UNITARIO ESTIMADO" dataDxfId="16" dataCellStyle="ArticleBody_currency"/>
    <tableColumn id="6" xr3:uid="{A75826C9-E2F7-440C-9F47-BD861236210F}"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2173161A-4C7A-49A9-BC1C-FC8695348F02}" name="Table390" displayName="Table390" ref="A2264:F2266" totalsRowShown="0">
  <autoFilter ref="A2264:F2266" xr:uid="{2173161A-4C7A-49A9-BC1C-FC8695348F02}"/>
  <tableColumns count="6">
    <tableColumn id="1" xr3:uid="{F1806FFE-2166-4107-AD28-AFE9F773E178}" name="CÓDIGO CATÁLOGO" dataDxfId="15" dataCellStyle="Normal 4"/>
    <tableColumn id="2" xr3:uid="{EC723A8C-4A66-43FE-888F-7DFA4543E987}" name="ARTÍCULO">
      <calculatedColumnFormula>IFERROR(INDEX(UNSPSCDes,MATCH(INDIRECT(ADDRESS(ROW(),COLUMN()-1,4)),UNSPSCCode,0)),"")</calculatedColumnFormula>
    </tableColumn>
    <tableColumn id="3" xr3:uid="{10BA4434-A02C-4A3C-9867-33AFAB506FF0}" name="UNIDAD DE MEDIDA" dataDxfId="14" dataCellStyle="ArticleBody_text"/>
    <tableColumn id="4" xr3:uid="{6CD4B45A-E4DD-48FA-B851-B2D85465BBDF}" name="CANTIDAD TOTAL ESTIMADA" dataDxfId="13" dataCellStyle="ArticleBody"/>
    <tableColumn id="5" xr3:uid="{40A55927-3873-4A97-8DDD-33B41EE7CD62}" name="PRECIO UNITARIO ESTIMADO" dataDxfId="12" dataCellStyle="ArticleBody_currency"/>
    <tableColumn id="6" xr3:uid="{1255F24D-9271-46A8-A607-A928636FFB52}"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D463A77-2095-479D-AA3C-C956064EF0D6}" name="Table391" displayName="Table391" ref="A2276:F2278" totalsRowShown="0">
  <autoFilter ref="A2276:F2278" xr:uid="{6D463A77-2095-479D-AA3C-C956064EF0D6}"/>
  <tableColumns count="6">
    <tableColumn id="1" xr3:uid="{3EFD8F38-49B2-4CF3-ADBB-F5DB2506F025}" name="CÓDIGO CATÁLOGO" dataDxfId="11" dataCellStyle="Normal 4"/>
    <tableColumn id="2" xr3:uid="{3EA48C25-9E8F-4640-87B6-35EA0D9F05DA}" name="ARTÍCULO">
      <calculatedColumnFormula>IFERROR(INDEX(UNSPSCDes,MATCH(INDIRECT(ADDRESS(ROW(),COLUMN()-1,4)),UNSPSCCode,0)),"")</calculatedColumnFormula>
    </tableColumn>
    <tableColumn id="3" xr3:uid="{A6B6BB2F-881A-4D06-A0F9-CE6E621A6C3A}" name="UNIDAD DE MEDIDA" dataDxfId="10" dataCellStyle="ArticleBody_text"/>
    <tableColumn id="4" xr3:uid="{3EF9E21A-8986-43EE-A1BD-F845F6D265CC}" name="CANTIDAD TOTAL ESTIMADA" dataDxfId="9" dataCellStyle="ArticleBody"/>
    <tableColumn id="5" xr3:uid="{9210E58F-2998-4902-954F-2C52B75FB817}" name="PRECIO UNITARIO ESTIMADO" dataDxfId="8" dataCellStyle="ArticleBody_currency"/>
    <tableColumn id="6" xr3:uid="{1AE198BA-F679-46EB-ACB1-8F529CBC1F18}"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FEE6187-F244-4943-84D2-9F1AE1BC24B9}" name="Table392" displayName="Table392" ref="A2288:F2290" totalsRowShown="0">
  <autoFilter ref="A2288:F2290" xr:uid="{BFEE6187-F244-4943-84D2-9F1AE1BC24B9}"/>
  <tableColumns count="6">
    <tableColumn id="1" xr3:uid="{727B8C63-CCB3-471D-8B9B-A8C6AC9F573B}" name="CÓDIGO CATÁLOGO"/>
    <tableColumn id="2" xr3:uid="{16D44F6B-D4E4-49AA-BAD7-1E089566E48F}" name="ARTÍCULO">
      <calculatedColumnFormula>IFERROR(INDEX(UNSPSCDes,MATCH(INDIRECT(ADDRESS(ROW(),COLUMN()-1,4)),UNSPSCCode,0)),"")</calculatedColumnFormula>
    </tableColumn>
    <tableColumn id="3" xr3:uid="{607C837A-9C40-4EE2-A0C7-8F7B931D2172}" name="UNIDAD DE MEDIDA"/>
    <tableColumn id="4" xr3:uid="{EAA96384-12FA-44C3-B9EC-6640A7D81BE7}" name="CANTIDAD TOTAL ESTIMADA"/>
    <tableColumn id="5" xr3:uid="{274A0704-5C15-420E-A55F-F096CFA325F3}" name="PRECIO UNITARIO ESTIMADO"/>
    <tableColumn id="6" xr3:uid="{A85B1924-B6B9-4FDC-9098-0BA1214BB049}"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A326DC9-0874-4927-8031-E725142BE2FE}" name="Table393" displayName="Table393" ref="A2300:F2303" totalsRowShown="0">
  <autoFilter ref="A2300:F2303" xr:uid="{0A326DC9-0874-4927-8031-E725142BE2FE}"/>
  <tableColumns count="6">
    <tableColumn id="1" xr3:uid="{53783770-7BC1-4AF8-A22E-8D12B7C3F9BA}" name="CÓDIGO CATÁLOGO" dataDxfId="7" dataCellStyle="ArticleBody"/>
    <tableColumn id="2" xr3:uid="{F9D17CB6-4F4A-4BD6-A04E-0B84651A063E}" name="ARTÍCULO">
      <calculatedColumnFormula>IFERROR(INDEX(UNSPSCDes,MATCH(INDIRECT(ADDRESS(ROW(),COLUMN()-1,4)),UNSPSCCode,0)),"")</calculatedColumnFormula>
    </tableColumn>
    <tableColumn id="3" xr3:uid="{74EF2472-DF2C-438E-A4E4-C5F13D9BF1CB}" name="UNIDAD DE MEDIDA" dataDxfId="6" dataCellStyle="ArticleBody_text"/>
    <tableColumn id="4" xr3:uid="{1E4DBEC6-8D18-488E-92EF-9D4FBF48C307}" name="CANTIDAD TOTAL ESTIMADA" dataDxfId="5" dataCellStyle="ArticleBody"/>
    <tableColumn id="5" xr3:uid="{0A68CB70-AB6F-405A-B997-C7C0D53FCBF5}" name="PRECIO UNITARIO ESTIMADO" dataDxfId="4" dataCellStyle="ArticleBody_currency"/>
    <tableColumn id="6" xr3:uid="{FF7F426D-325A-4CDF-9C65-54A975C968B3}"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306A2E54-E4E7-49AB-871F-3F07248DD26C}" name="Table395" displayName="Table395" ref="A2313:F2317" totalsRowShown="0">
  <autoFilter ref="A2313:F2317" xr:uid="{306A2E54-E4E7-49AB-871F-3F07248DD26C}"/>
  <tableColumns count="6">
    <tableColumn id="1" xr3:uid="{D35C9E67-AE08-4402-9D40-3906EDF7DE6C}" name="CÓDIGO CATÁLOGO" dataDxfId="3" dataCellStyle="ArticleBody"/>
    <tableColumn id="2" xr3:uid="{15867FAD-2881-4DD2-979E-4C202A891526}" name="ARTÍCULO">
      <calculatedColumnFormula>IFERROR(INDEX(UNSPSCDes,MATCH(INDIRECT(ADDRESS(ROW(),COLUMN()-1,4)),UNSPSCCode,0)),"")</calculatedColumnFormula>
    </tableColumn>
    <tableColumn id="3" xr3:uid="{E397E8D6-0B6D-4189-8894-70AD7DC75DB7}" name="UNIDAD DE MEDIDA" dataDxfId="2" dataCellStyle="ArticleBody"/>
    <tableColumn id="4" xr3:uid="{92C8C452-A6E0-4C57-81AD-1A167B4DACA9}" name="CANTIDAD TOTAL ESTIMADA" dataDxfId="1" dataCellStyle="ArticleBody"/>
    <tableColumn id="5" xr3:uid="{10F0DDCD-16D4-4E8B-B95A-1FEFE9166285}" name="PRECIO UNITARIO ESTIMADO" dataDxfId="0" dataCellStyle="ArticleBody_currency"/>
    <tableColumn id="6" xr3:uid="{F54081B8-F391-4EF3-987B-1152BAB6F7F2}"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F19AB6B7-606D-44AC-8E2A-F241539542BD}" name="Table396" displayName="Table396" ref="A2327:F2330" totalsRowShown="0">
  <autoFilter ref="A2327:F2330" xr:uid="{F19AB6B7-606D-44AC-8E2A-F241539542BD}"/>
  <tableColumns count="6">
    <tableColumn id="1" xr3:uid="{D862A931-4E77-432F-825C-F9A540E811FD}" name="CÓDIGO CATÁLOGO"/>
    <tableColumn id="2" xr3:uid="{42514B1D-B79F-44A7-882C-B83AF6BE7589}" name="ARTÍCULO">
      <calculatedColumnFormula>IFERROR(INDEX(UNSPSCDes,MATCH(INDIRECT(ADDRESS(ROW(),COLUMN()-1,4)),UNSPSCCode,0)),"")</calculatedColumnFormula>
    </tableColumn>
    <tableColumn id="3" xr3:uid="{29D5A14E-EF1A-4D44-B7D1-419998CFD71F}" name="UNIDAD DE MEDIDA"/>
    <tableColumn id="4" xr3:uid="{8FE6AEFF-2D1C-46A5-94F3-DF545B1EB5F7}" name="CANTIDAD TOTAL ESTIMADA"/>
    <tableColumn id="5" xr3:uid="{F8A89838-A124-4F60-9E51-2EA4A3140FCF}" name="PRECIO UNITARIO ESTIMADO"/>
    <tableColumn id="6" xr3:uid="{B66B71C6-E252-4C6E-B4B8-967D08C5AD9E}"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E41B0DDF-439C-4BD0-9ED5-243332E55305}" name="Table397" displayName="Table397" ref="A2340:F2344" totalsRowShown="0">
  <autoFilter ref="A2340:F2344" xr:uid="{E41B0DDF-439C-4BD0-9ED5-243332E55305}"/>
  <tableColumns count="6">
    <tableColumn id="1" xr3:uid="{800FE4E3-4F8C-4963-9E0D-8517BA149C69}" name="CÓDIGO CATÁLOGO"/>
    <tableColumn id="2" xr3:uid="{67315221-CD5A-4888-A8B7-01854CF06AF3}" name="ARTÍCULO">
      <calculatedColumnFormula>IFERROR(INDEX(UNSPSCDes,MATCH(INDIRECT(ADDRESS(ROW(),COLUMN()-1,4)),UNSPSCCode,0)),"")</calculatedColumnFormula>
    </tableColumn>
    <tableColumn id="3" xr3:uid="{1CC46C93-84E5-4AFA-9378-809E17B53725}" name="UNIDAD DE MEDIDA"/>
    <tableColumn id="4" xr3:uid="{115EFDED-13FF-4849-8BEF-C5D1A0427D95}" name="CANTIDAD TOTAL ESTIMADA"/>
    <tableColumn id="5" xr3:uid="{0134FA15-D3BC-4C53-B9EF-E1F6749CD8F5}" name="PRECIO UNITARIO ESTIMADO"/>
    <tableColumn id="6" xr3:uid="{66AAACA7-BCF1-4334-BE6B-DEFCEA0B21A7}"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DD0F5B73-46EE-40C6-98B9-CE084B57289F}" name="Table398" displayName="Table398" ref="A2354:F2362" totalsRowShown="0">
  <autoFilter ref="A2354:F2362" xr:uid="{DD0F5B73-46EE-40C6-98B9-CE084B57289F}"/>
  <tableColumns count="6">
    <tableColumn id="1" xr3:uid="{CA39FD62-FB4F-4FF1-AC17-D16C90AF5229}" name="CÓDIGO CATÁLOGO"/>
    <tableColumn id="2" xr3:uid="{45524719-3CFC-4BB4-918D-9460A1BDA07C}" name="ARTÍCULO">
      <calculatedColumnFormula>IFERROR(INDEX(UNSPSCDes,MATCH(INDIRECT(ADDRESS(ROW(),COLUMN()-1,4)),UNSPSCCode,0)),"")</calculatedColumnFormula>
    </tableColumn>
    <tableColumn id="3" xr3:uid="{D8463B81-F986-47EA-A6D6-ABC8FD7A0F7A}" name="UNIDAD DE MEDIDA"/>
    <tableColumn id="4" xr3:uid="{1C8743DD-F827-417E-8835-6883C8E4BE01}" name="CANTIDAD TOTAL ESTIMADA"/>
    <tableColumn id="5" xr3:uid="{2E30B9C7-50BD-44C6-9907-C575E7B78DE5}" name="PRECIO UNITARIO ESTIMADO"/>
    <tableColumn id="6" xr3:uid="{AA652619-389A-44B9-9C7A-1B588637ECB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467C09F-3004-4821-8231-4032B8CAAA37}" name="Table311" displayName="Table311" ref="A186:F188" totalsRowShown="0">
  <autoFilter ref="A186:F188" xr:uid="{8467C09F-3004-4821-8231-4032B8CAAA37}"/>
  <tableColumns count="6">
    <tableColumn id="1" xr3:uid="{D253F232-19B2-415F-895A-D2B7A6F76300}" name="CÓDIGO CATÁLOGO"/>
    <tableColumn id="2" xr3:uid="{6BA39B0F-5E80-4D95-A1BE-AA70E5BC47A0}" name="ARTÍCULO">
      <calculatedColumnFormula>IFERROR(INDEX(UNSPSCDes,MATCH(INDIRECT(ADDRESS(ROW(),COLUMN()-1,4)),UNSPSCCode,0)),"")</calculatedColumnFormula>
    </tableColumn>
    <tableColumn id="3" xr3:uid="{3BE5C6B1-D0BE-48EE-909A-8FB3EF5AAD22}" name="UNIDAD DE MEDIDA"/>
    <tableColumn id="4" xr3:uid="{FAA40E84-2A8C-4A7E-BF9C-66040C95B1E2}" name="CANTIDAD TOTAL ESTIMADA"/>
    <tableColumn id="5" xr3:uid="{5D72F779-0AE9-4F83-95D4-DFE6CA30CF48}" name="PRECIO UNITARIO ESTIMADO"/>
    <tableColumn id="6" xr3:uid="{4A78871E-F1B4-4039-8F9C-7BC1122BB121}"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FDFB1E15-1B99-4447-9654-CD64C11F4F14}" name="Table399" displayName="Table399" ref="A2372:F2379" totalsRowShown="0">
  <autoFilter ref="A2372:F2379" xr:uid="{FDFB1E15-1B99-4447-9654-CD64C11F4F14}"/>
  <tableColumns count="6">
    <tableColumn id="1" xr3:uid="{13D7EDC6-7839-4B06-A653-B4E9EFE3295F}" name="CÓDIGO CATÁLOGO"/>
    <tableColumn id="2" xr3:uid="{F5EC4ABC-74E3-4A1D-B04A-B7D92ADD5940}" name="ARTÍCULO">
      <calculatedColumnFormula>IFERROR(INDEX(UNSPSCDes,MATCH(INDIRECT(ADDRESS(ROW(),COLUMN()-1,4)),UNSPSCCode,0)),"")</calculatedColumnFormula>
    </tableColumn>
    <tableColumn id="3" xr3:uid="{3BF08E01-3584-4677-86A3-7FB0FD791B3F}" name="UNIDAD DE MEDIDA"/>
    <tableColumn id="4" xr3:uid="{2E5328FA-1A8D-4553-8E64-A4795D2CD4B7}" name="CANTIDAD TOTAL ESTIMADA"/>
    <tableColumn id="5" xr3:uid="{D00B9840-7E0C-4FA2-A0FE-368AC1CCE591}" name="PRECIO UNITARIO ESTIMADO"/>
    <tableColumn id="6" xr3:uid="{DC6A36AF-72A8-40D5-83A2-4FA6A751250D}"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8:F9" totalsRowShown="0">
  <autoFilter ref="A8:F9" xr:uid="{00000000-0009-0000-0100-00000300000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33.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58.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700" Type="http://schemas.openxmlformats.org/officeDocument/2006/relationships/table" Target="../tables/table49.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4.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7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26.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4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ctrlProp" Target="../ctrlProps/ctrlProp1416.xml"/><Relationship Id="rId1626" Type="http://schemas.openxmlformats.org/officeDocument/2006/relationships/ctrlProp" Target="../ctrlProps/ctrlProp162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1637" Type="http://schemas.openxmlformats.org/officeDocument/2006/relationships/ctrlProp" Target="../ctrlProps/ctrlProp163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1704" Type="http://schemas.openxmlformats.org/officeDocument/2006/relationships/table" Target="../tables/table5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39.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ctrlProp" Target="../ctrlProps/ctrlProp150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15" Type="http://schemas.openxmlformats.org/officeDocument/2006/relationships/table" Target="../tables/table6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ctrlProp" Target="../ctrlProps/ctrlProp1516.xml"/><Relationship Id="rId1726" Type="http://schemas.openxmlformats.org/officeDocument/2006/relationships/table" Target="../tables/table7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1737" Type="http://schemas.openxmlformats.org/officeDocument/2006/relationships/table" Target="../tables/table8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10.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21.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3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43.xml"/><Relationship Id="rId1708" Type="http://schemas.openxmlformats.org/officeDocument/2006/relationships/table" Target="../tables/table5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1719" Type="http://schemas.openxmlformats.org/officeDocument/2006/relationships/table" Target="../tables/table68.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ctrlProp" Target="../ctrlProps/ctrlProp162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1710" Type="http://schemas.openxmlformats.org/officeDocument/2006/relationships/table" Target="../tables/table5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7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14.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table" Target="../tables/table8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2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36.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47.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table" Target="../tables/table5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table" Target="../tables/table6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7.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table" Target="../tables/table74.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1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table" Target="../tables/table85.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9.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20.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3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table" Target="../tables/table5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4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table" Target="../tables/table67.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table" Target="../tables/table7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6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1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8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2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comments" Target="../comments1.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table" Target="../tables/table3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46.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table" Target="../tables/table5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table" Target="../tables/table6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table" Target="../tables/table7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1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table" Target="../tables/table84.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2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19.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30.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41.xml"/><Relationship Id="rId1706" Type="http://schemas.openxmlformats.org/officeDocument/2006/relationships/table" Target="../tables/table5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6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77.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8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1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7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2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9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34.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45.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5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6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7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16.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83.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2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3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29.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40.xml"/><Relationship Id="rId1705" Type="http://schemas.openxmlformats.org/officeDocument/2006/relationships/table" Target="../tables/table5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6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7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8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11.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22.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89.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4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504" Type="http://schemas.openxmlformats.org/officeDocument/2006/relationships/ctrlProp" Target="../ctrlProps/ctrlProp1501.xml"/><Relationship Id="rId1711" Type="http://schemas.openxmlformats.org/officeDocument/2006/relationships/table" Target="../tables/table60.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15.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8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37.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49.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52.xml"/><Relationship Id="rId5" Type="http://schemas.openxmlformats.org/officeDocument/2006/relationships/ctrlProp" Target="../ctrlProps/ctrlProp1651.xml"/><Relationship Id="rId4" Type="http://schemas.openxmlformats.org/officeDocument/2006/relationships/ctrlProp" Target="../ctrlProps/ctrlProp16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18" sqref="C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9" t="s">
        <v>15167</v>
      </c>
      <c r="C6" s="99"/>
    </row>
    <row r="7" spans="2:7" ht="18" x14ac:dyDescent="0.25">
      <c r="B7" s="52" t="s">
        <v>5214</v>
      </c>
      <c r="C7" s="53">
        <f ca="1">PACC!B10</f>
        <v>481884941</v>
      </c>
      <c r="G7" s="28"/>
    </row>
    <row r="8" spans="2:7" ht="18" x14ac:dyDescent="0.25">
      <c r="B8" s="54" t="s">
        <v>3641</v>
      </c>
      <c r="C8" s="55">
        <f ca="1">PACC!B9</f>
        <v>90</v>
      </c>
      <c r="G8" s="28"/>
    </row>
    <row r="9" spans="2:7" ht="18" x14ac:dyDescent="0.25">
      <c r="B9" s="54" t="s">
        <v>5769</v>
      </c>
      <c r="C9" s="56" t="str">
        <f>IF(PACC!E6="","",PACC!E6)</f>
        <v>0216</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Ministerio de Cultura</v>
      </c>
      <c r="G12" s="28"/>
    </row>
    <row r="13" spans="2:7" ht="16.5" customHeight="1" x14ac:dyDescent="0.25">
      <c r="B13" s="54" t="s">
        <v>18227</v>
      </c>
      <c r="C13" s="57">
        <f>IF(PACC!E11="","",PACC!E11)</f>
        <v>2022</v>
      </c>
      <c r="G13" s="29"/>
    </row>
    <row r="14" spans="2:7" ht="16.5" customHeight="1" x14ac:dyDescent="0.25">
      <c r="B14" s="54" t="s">
        <v>4035</v>
      </c>
      <c r="C14" s="75" t="str">
        <f>IF(PACC!E12="","",PACC!E12)</f>
        <v/>
      </c>
      <c r="G14" s="29"/>
    </row>
    <row r="15" spans="2:7" x14ac:dyDescent="0.25">
      <c r="B15" s="100" t="s">
        <v>3406</v>
      </c>
      <c r="C15" s="100"/>
    </row>
    <row r="16" spans="2:7" x14ac:dyDescent="0.25">
      <c r="B16" s="58" t="s">
        <v>10692</v>
      </c>
      <c r="C16" s="53">
        <f ca="1">SUMIF(ObjetoContratacionOculto,"="&amp;Bienes,TotalEstColumnValue)</f>
        <v>144942026</v>
      </c>
    </row>
    <row r="17" spans="2:3" x14ac:dyDescent="0.25">
      <c r="B17" s="58" t="s">
        <v>528</v>
      </c>
      <c r="C17" s="53">
        <f>SUMIF(ObjetoContratacionOculto,"="&amp;Obras,TotalEstColumnValue)</f>
        <v>0</v>
      </c>
    </row>
    <row r="18" spans="2:3" x14ac:dyDescent="0.25">
      <c r="B18" s="58" t="s">
        <v>91</v>
      </c>
      <c r="C18" s="53">
        <f ca="1">SUMIF(ObjetoContratacionOculto,"="&amp;Servicios,TotalEstColumnValue)</f>
        <v>336942915</v>
      </c>
    </row>
    <row r="19" spans="2:3" x14ac:dyDescent="0.25">
      <c r="B19" s="58" t="s">
        <v>6782</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00" t="s">
        <v>16802</v>
      </c>
      <c r="C21" s="100"/>
    </row>
    <row r="22" spans="2:3" x14ac:dyDescent="0.25">
      <c r="B22" s="58" t="s">
        <v>11796</v>
      </c>
      <c r="C22" s="53">
        <f ca="1">SUMIF(MIPYMEOculto,"="&amp;MIPYMESí,TotalEstColumnValue)</f>
        <v>30455643</v>
      </c>
    </row>
    <row r="23" spans="2:3" x14ac:dyDescent="0.25">
      <c r="B23" s="58" t="s">
        <v>17857</v>
      </c>
      <c r="C23" s="53">
        <f ca="1">SUMIF(MIPYMEOculto,"="&amp;MIPYMEMujer,TotalEstColumnValue)</f>
        <v>16106500</v>
      </c>
    </row>
    <row r="24" spans="2:3" x14ac:dyDescent="0.25">
      <c r="B24" s="58" t="s">
        <v>3562</v>
      </c>
      <c r="C24" s="53">
        <f ca="1">SUMIF(MIPYMEOculto,"="&amp;MIPYMENo,TotalEstColumnValue)</f>
        <v>435322798</v>
      </c>
    </row>
    <row r="25" spans="2:3" x14ac:dyDescent="0.25">
      <c r="B25" s="99" t="s">
        <v>14391</v>
      </c>
      <c r="C25" s="99"/>
    </row>
    <row r="26" spans="2:3" x14ac:dyDescent="0.25">
      <c r="B26" s="58" t="s">
        <v>10103</v>
      </c>
      <c r="C26" s="53">
        <f ca="1">SUMIF(ProcedimientoOculto,"="&amp;ModCU,TotalEstColumnValue)</f>
        <v>3030135</v>
      </c>
    </row>
    <row r="27" spans="2:3" x14ac:dyDescent="0.25">
      <c r="B27" s="58" t="s">
        <v>9174</v>
      </c>
      <c r="C27" s="53">
        <f ca="1">SUMIF(ProcedimientoOculto,"="&amp;ModCM,TotalEstColumnValue)</f>
        <v>221671485</v>
      </c>
    </row>
    <row r="28" spans="2:3" x14ac:dyDescent="0.25">
      <c r="B28" s="58" t="s">
        <v>11064</v>
      </c>
      <c r="C28" s="53">
        <f ca="1">SUMIF(ProcedimientoOculto,"="&amp;ModCP,TotalEstColumnValue)</f>
        <v>128105021</v>
      </c>
    </row>
    <row r="29" spans="2:3" x14ac:dyDescent="0.25">
      <c r="B29" s="58" t="s">
        <v>7889</v>
      </c>
      <c r="C29" s="53">
        <f ca="1">SUMIF(ProcedimientoOculto,"="&amp;ModLP,TotalEstColumnValue)</f>
        <v>116172300</v>
      </c>
    </row>
    <row r="30" spans="2:3" x14ac:dyDescent="0.25">
      <c r="B30" s="58" t="s">
        <v>13159</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13950</v>
      </c>
      <c r="C35" s="53">
        <f ca="1">SUMIF(ProcedimientoOculto,"="&amp;ModEPublicidad,TotalEstColumnValue)</f>
        <v>12906000</v>
      </c>
    </row>
    <row r="36" spans="2:3" ht="30" x14ac:dyDescent="0.25">
      <c r="B36" s="54" t="s">
        <v>17671</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80"/>
  <sheetViews>
    <sheetView tabSelected="1" topLeftCell="A2295" zoomScaleSheetLayoutView="100" workbookViewId="0">
      <selection activeCell="E2211" sqref="E221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3"/>
      <c r="B1" s="42"/>
      <c r="C1" s="30"/>
      <c r="D1" s="30"/>
      <c r="E1" s="1"/>
      <c r="F1" s="42"/>
      <c r="G1" s="42"/>
      <c r="H1" s="2"/>
      <c r="I1" s="31"/>
      <c r="J1" s="31"/>
      <c r="K1" s="10"/>
      <c r="L1" s="10"/>
      <c r="M1" s="10"/>
    </row>
    <row r="2" spans="1:13" s="3" customFormat="1" ht="18" x14ac:dyDescent="0.25">
      <c r="A2" s="103"/>
      <c r="B2" s="106" t="s">
        <v>1389</v>
      </c>
      <c r="C2" s="106"/>
      <c r="D2" s="106"/>
      <c r="E2" s="106"/>
      <c r="F2" s="60"/>
      <c r="G2" s="42"/>
      <c r="H2" s="10"/>
    </row>
    <row r="3" spans="1:13" s="3" customFormat="1" ht="18" x14ac:dyDescent="0.25">
      <c r="A3" s="103"/>
      <c r="B3" s="107" t="str">
        <f>"AÑO "&amp;E11</f>
        <v>AÑO 2022</v>
      </c>
      <c r="C3" s="107"/>
      <c r="D3" s="107"/>
      <c r="E3" s="107"/>
      <c r="F3" s="61"/>
      <c r="G3" s="42"/>
      <c r="H3" s="10"/>
    </row>
    <row r="4" spans="1:13" s="3" customFormat="1" ht="18" x14ac:dyDescent="0.25">
      <c r="A4" s="10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5260</v>
      </c>
      <c r="E6" s="104" t="s">
        <v>3396</v>
      </c>
      <c r="F6" s="105"/>
    </row>
    <row r="7" spans="1:13" s="43" customFormat="1" ht="13.5" x14ac:dyDescent="0.25">
      <c r="A7" s="36" t="s">
        <v>16009</v>
      </c>
      <c r="B7" s="44"/>
      <c r="C7" s="44"/>
      <c r="D7" s="46" t="s">
        <v>10081</v>
      </c>
      <c r="E7" s="104" t="s">
        <v>15153</v>
      </c>
      <c r="F7" s="105"/>
    </row>
    <row r="8" spans="1:13" s="43" customFormat="1" ht="13.5" x14ac:dyDescent="0.25">
      <c r="A8" s="44"/>
      <c r="B8" s="44"/>
      <c r="C8" s="44"/>
      <c r="D8" s="46" t="s">
        <v>11674</v>
      </c>
      <c r="E8" s="104" t="s">
        <v>17207</v>
      </c>
      <c r="F8" s="105"/>
    </row>
    <row r="9" spans="1:13" s="43" customFormat="1" ht="13.5" x14ac:dyDescent="0.25">
      <c r="A9" s="38" t="s">
        <v>3827</v>
      </c>
      <c r="B9" s="48">
        <f ca="1">COUNTIFS(TotalEstColumnName,"="&amp;TotalEstLabel,TotalEstColumnValue,"&gt;0")</f>
        <v>90</v>
      </c>
      <c r="C9" s="44"/>
      <c r="D9" s="46" t="s">
        <v>6838</v>
      </c>
      <c r="E9" s="104" t="s">
        <v>15148</v>
      </c>
      <c r="F9" s="105"/>
    </row>
    <row r="10" spans="1:13" s="43" customFormat="1" ht="13.5" x14ac:dyDescent="0.25">
      <c r="A10" s="40" t="s">
        <v>17060</v>
      </c>
      <c r="B10" s="47">
        <f ca="1">SUMIF(TotalEstColumnName,"="&amp;TotalEstLabel,TotalEstColumnValue)</f>
        <v>481884941</v>
      </c>
      <c r="C10" s="44"/>
      <c r="D10" s="46" t="s">
        <v>14705</v>
      </c>
      <c r="E10" s="104" t="s">
        <v>9016</v>
      </c>
      <c r="F10" s="105"/>
    </row>
    <row r="11" spans="1:13" s="43" customFormat="1" ht="13.5" x14ac:dyDescent="0.25">
      <c r="A11" s="39"/>
      <c r="B11" s="39"/>
      <c r="C11" s="44"/>
      <c r="D11" s="46" t="s">
        <v>3423</v>
      </c>
      <c r="E11" s="108">
        <v>2022</v>
      </c>
      <c r="F11" s="109"/>
    </row>
    <row r="12" spans="1:13" s="43" customFormat="1" ht="13.5" x14ac:dyDescent="0.25">
      <c r="A12" s="37"/>
      <c r="B12" s="37"/>
      <c r="C12" s="37"/>
      <c r="D12" s="46" t="s">
        <v>3494</v>
      </c>
      <c r="E12" s="110" t="s">
        <v>6780</v>
      </c>
      <c r="F12" s="111"/>
    </row>
    <row r="15" spans="1:13" ht="33.950000000000003" customHeight="1" x14ac:dyDescent="0.25">
      <c r="A15" s="64" t="s">
        <v>16382</v>
      </c>
      <c r="B15" s="64" t="s">
        <v>161</v>
      </c>
      <c r="C15" s="64" t="s">
        <v>11724</v>
      </c>
      <c r="D15" s="64" t="s">
        <v>14377</v>
      </c>
      <c r="E15" s="64" t="s">
        <v>10962</v>
      </c>
      <c r="F15" s="64" t="s">
        <v>11095</v>
      </c>
    </row>
    <row r="16" spans="1:13" ht="13.5" customHeight="1" x14ac:dyDescent="0.25">
      <c r="A16" s="66" t="s">
        <v>18832</v>
      </c>
      <c r="B16" s="90" t="s">
        <v>18833</v>
      </c>
      <c r="C16" s="66" t="s">
        <v>17798</v>
      </c>
      <c r="D16" s="66" t="s">
        <v>17483</v>
      </c>
      <c r="E16" s="66" t="s">
        <v>17854</v>
      </c>
      <c r="F16" s="66" t="s">
        <v>6780</v>
      </c>
    </row>
    <row r="17" spans="1:6" ht="14.1" customHeight="1" x14ac:dyDescent="0.25">
      <c r="A17" s="101" t="s">
        <v>14827</v>
      </c>
      <c r="B17" s="67" t="s">
        <v>8528</v>
      </c>
      <c r="C17" s="77">
        <v>44562</v>
      </c>
      <c r="D17" s="101" t="s">
        <v>9386</v>
      </c>
      <c r="E17" s="79" t="s">
        <v>13093</v>
      </c>
      <c r="F17" s="80" t="s">
        <v>3080</v>
      </c>
    </row>
    <row r="18" spans="1:6" ht="14.1" customHeight="1" x14ac:dyDescent="0.25">
      <c r="A18" s="102"/>
      <c r="B18" s="67" t="s">
        <v>1786</v>
      </c>
      <c r="C18" s="78">
        <f>IF(C17="","",IF(AND(MONTH(C17)&gt;=1,MONTH(C17)&lt;=3),1,IF(AND(MONTH(C17)&gt;=4,MONTH(C17)&lt;=6),2,IF(AND(MONTH(C17)&gt;=7,MONTH(C17)&lt;=9),3,4))))</f>
        <v>1</v>
      </c>
      <c r="D18" s="102"/>
      <c r="E18" s="79" t="s">
        <v>2417</v>
      </c>
      <c r="F18" s="80" t="s">
        <v>11112</v>
      </c>
    </row>
    <row r="19" spans="1:6" ht="14.1" customHeight="1" x14ac:dyDescent="0.25">
      <c r="A19" s="102"/>
      <c r="B19" s="67" t="s">
        <v>12942</v>
      </c>
      <c r="C19" s="77">
        <v>44651</v>
      </c>
      <c r="D19" s="102"/>
      <c r="E19" s="79" t="s">
        <v>3073</v>
      </c>
      <c r="F19" s="80" t="s">
        <v>11112</v>
      </c>
    </row>
    <row r="20" spans="1:6" ht="14.1" customHeight="1" x14ac:dyDescent="0.25">
      <c r="A20" s="102"/>
      <c r="B20" s="67" t="s">
        <v>1786</v>
      </c>
      <c r="C20" s="78">
        <f>IF(C19="","",IF(AND(MONTH(C19)&gt;=1,MONTH(C19)&lt;=3),1,IF(AND(MONTH(C19)&gt;=4,MONTH(C19)&lt;=6),2,IF(AND(MONTH(C19)&gt;=7,MONTH(C19)&lt;=9),3,4))))</f>
        <v>1</v>
      </c>
      <c r="D20" s="102"/>
      <c r="E20" s="79" t="s">
        <v>13192</v>
      </c>
      <c r="F20" s="80"/>
    </row>
    <row r="22" spans="1:6" ht="14.1" customHeight="1" x14ac:dyDescent="0.25">
      <c r="A22" s="72" t="s">
        <v>15735</v>
      </c>
      <c r="B22" s="72" t="s">
        <v>16146</v>
      </c>
      <c r="C22" s="72" t="s">
        <v>15641</v>
      </c>
      <c r="D22" s="72" t="s">
        <v>15251</v>
      </c>
      <c r="E22" s="72" t="s">
        <v>6932</v>
      </c>
      <c r="F22" s="72" t="s">
        <v>15280</v>
      </c>
    </row>
    <row r="23" spans="1:6" ht="14.1" customHeight="1" x14ac:dyDescent="0.25">
      <c r="A23" s="84">
        <v>40101604</v>
      </c>
      <c r="B23" s="69" t="str">
        <f t="shared" ref="B23:B46" ca="1" si="0">IFERROR(INDEX(UNSPSCDes,MATCH(INDIRECT(ADDRESS(ROW(),COLUMN()-1,4)),UNSPSCCode,0)),"")</f>
        <v>Ventiladores</v>
      </c>
      <c r="C23" s="82" t="s">
        <v>1449</v>
      </c>
      <c r="D23" s="81">
        <v>20</v>
      </c>
      <c r="E23" s="71">
        <v>3100</v>
      </c>
      <c r="F23" s="70">
        <f t="shared" ref="F23:F46" ca="1" si="1">INDIRECT(ADDRESS(ROW(),COLUMN()-2,4))*INDIRECT(ADDRESS(ROW(),COLUMN()-1,4))</f>
        <v>62000</v>
      </c>
    </row>
    <row r="24" spans="1:6" ht="13.5" customHeight="1" x14ac:dyDescent="0.25">
      <c r="A24" s="84">
        <v>47121602</v>
      </c>
      <c r="B24" s="69" t="str">
        <f t="shared" ca="1" si="0"/>
        <v>Aspiradoras</v>
      </c>
      <c r="C24" s="85" t="s">
        <v>1449</v>
      </c>
      <c r="D24" s="81">
        <v>1</v>
      </c>
      <c r="E24" s="71">
        <v>9500</v>
      </c>
      <c r="F24" s="70">
        <f t="shared" ca="1" si="1"/>
        <v>9500</v>
      </c>
    </row>
    <row r="25" spans="1:6" ht="13.5" customHeight="1" x14ac:dyDescent="0.25">
      <c r="A25" s="84">
        <v>47121602</v>
      </c>
      <c r="B25" s="69" t="str">
        <f t="shared" ca="1" si="0"/>
        <v>Aspiradoras</v>
      </c>
      <c r="C25" s="85" t="s">
        <v>1449</v>
      </c>
      <c r="D25" s="81">
        <v>1</v>
      </c>
      <c r="E25" s="71">
        <v>6200</v>
      </c>
      <c r="F25" s="70">
        <f t="shared" ca="1" si="1"/>
        <v>6200</v>
      </c>
    </row>
    <row r="26" spans="1:6" ht="13.5" customHeight="1" x14ac:dyDescent="0.25">
      <c r="A26" s="84">
        <v>48101711</v>
      </c>
      <c r="B26" s="69" t="str">
        <f t="shared" ca="1" si="0"/>
        <v>Dispensadores de agua embotellada o accesorios</v>
      </c>
      <c r="C26" s="85" t="s">
        <v>1449</v>
      </c>
      <c r="D26" s="81">
        <v>6</v>
      </c>
      <c r="E26" s="71">
        <v>9500</v>
      </c>
      <c r="F26" s="70">
        <f t="shared" ca="1" si="1"/>
        <v>57000</v>
      </c>
    </row>
    <row r="27" spans="1:6" ht="13.5" customHeight="1" x14ac:dyDescent="0.25">
      <c r="A27" s="84">
        <v>48101909</v>
      </c>
      <c r="B27" s="69" t="str">
        <f t="shared" ca="1" si="0"/>
        <v>Teteras o cafeteras para servicio de comidas</v>
      </c>
      <c r="C27" s="85" t="s">
        <v>1449</v>
      </c>
      <c r="D27" s="81">
        <v>10</v>
      </c>
      <c r="E27" s="71">
        <v>4000</v>
      </c>
      <c r="F27" s="70">
        <f t="shared" ca="1" si="1"/>
        <v>40000</v>
      </c>
    </row>
    <row r="28" spans="1:6" ht="13.5" customHeight="1" x14ac:dyDescent="0.25">
      <c r="A28" s="84">
        <v>40101808</v>
      </c>
      <c r="B28" s="69" t="str">
        <f t="shared" ca="1" si="0"/>
        <v>Estufas de calefacción</v>
      </c>
      <c r="C28" s="85" t="s">
        <v>1449</v>
      </c>
      <c r="D28" s="81">
        <v>4</v>
      </c>
      <c r="E28" s="71">
        <v>6000</v>
      </c>
      <c r="F28" s="70">
        <f t="shared" ca="1" si="1"/>
        <v>24000</v>
      </c>
    </row>
    <row r="29" spans="1:6" ht="13.5" customHeight="1" x14ac:dyDescent="0.25">
      <c r="A29" s="84">
        <v>40101808</v>
      </c>
      <c r="B29" s="69" t="str">
        <f t="shared" ca="1" si="0"/>
        <v>Estufas de calefacción</v>
      </c>
      <c r="C29" s="85" t="s">
        <v>1449</v>
      </c>
      <c r="D29" s="81">
        <v>4</v>
      </c>
      <c r="E29" s="71">
        <v>3200</v>
      </c>
      <c r="F29" s="70">
        <f t="shared" ca="1" si="1"/>
        <v>12800</v>
      </c>
    </row>
    <row r="30" spans="1:6" ht="13.5" customHeight="1" x14ac:dyDescent="0.25">
      <c r="A30" s="84">
        <v>52141502</v>
      </c>
      <c r="B30" s="69" t="str">
        <f t="shared" ca="1" si="0"/>
        <v>Hornos microondas para uso doméstico</v>
      </c>
      <c r="C30" s="85" t="s">
        <v>1449</v>
      </c>
      <c r="D30" s="81">
        <v>7</v>
      </c>
      <c r="E30" s="71">
        <v>8000</v>
      </c>
      <c r="F30" s="70">
        <f t="shared" ca="1" si="1"/>
        <v>56000</v>
      </c>
    </row>
    <row r="31" spans="1:6" ht="13.5" customHeight="1" x14ac:dyDescent="0.25">
      <c r="A31" s="84">
        <v>52141501</v>
      </c>
      <c r="B31" s="69" t="str">
        <f t="shared" ca="1" si="0"/>
        <v>Neveras para uso doméstico</v>
      </c>
      <c r="C31" s="85" t="s">
        <v>1449</v>
      </c>
      <c r="D31" s="81">
        <v>2</v>
      </c>
      <c r="E31" s="71">
        <v>3000</v>
      </c>
      <c r="F31" s="70">
        <f t="shared" ca="1" si="1"/>
        <v>6000</v>
      </c>
    </row>
    <row r="32" spans="1:6" ht="13.5" customHeight="1" x14ac:dyDescent="0.25">
      <c r="A32" s="84">
        <v>52141501</v>
      </c>
      <c r="B32" s="69" t="str">
        <f t="shared" ca="1" si="0"/>
        <v>Neveras para uso doméstico</v>
      </c>
      <c r="C32" s="85" t="s">
        <v>1449</v>
      </c>
      <c r="D32" s="81">
        <v>3</v>
      </c>
      <c r="E32" s="71">
        <v>10000</v>
      </c>
      <c r="F32" s="70">
        <f t="shared" ca="1" si="1"/>
        <v>30000</v>
      </c>
    </row>
    <row r="33" spans="1:10" ht="13.5" customHeight="1" x14ac:dyDescent="0.25">
      <c r="A33" s="84">
        <v>52141608</v>
      </c>
      <c r="B33" s="69" t="str">
        <f t="shared" ca="1" si="0"/>
        <v>Plancha de vapor para ropa</v>
      </c>
      <c r="C33" s="85" t="s">
        <v>1449</v>
      </c>
      <c r="D33" s="81">
        <v>1</v>
      </c>
      <c r="E33" s="71">
        <v>5500</v>
      </c>
      <c r="F33" s="70">
        <f t="shared" ca="1" si="1"/>
        <v>5500</v>
      </c>
    </row>
    <row r="34" spans="1:10" ht="13.5" customHeight="1" x14ac:dyDescent="0.25">
      <c r="A34" s="84">
        <v>24101510</v>
      </c>
      <c r="B34" s="69" t="str">
        <f t="shared" ca="1" si="0"/>
        <v>Contenedor de basura plástico</v>
      </c>
      <c r="C34" s="85" t="s">
        <v>1449</v>
      </c>
      <c r="D34" s="81">
        <v>6</v>
      </c>
      <c r="E34" s="71">
        <v>1000</v>
      </c>
      <c r="F34" s="70">
        <f t="shared" ca="1" si="1"/>
        <v>6000</v>
      </c>
    </row>
    <row r="35" spans="1:10" ht="13.5" customHeight="1" x14ac:dyDescent="0.25">
      <c r="A35" s="84">
        <v>24101510</v>
      </c>
      <c r="B35" s="69" t="str">
        <f t="shared" ca="1" si="0"/>
        <v>Contenedor de basura plástico</v>
      </c>
      <c r="C35" s="85" t="s">
        <v>1449</v>
      </c>
      <c r="D35" s="81">
        <v>25</v>
      </c>
      <c r="E35" s="71">
        <v>450</v>
      </c>
      <c r="F35" s="70">
        <f t="shared" ca="1" si="1"/>
        <v>11250</v>
      </c>
    </row>
    <row r="36" spans="1:10" ht="13.5" customHeight="1" x14ac:dyDescent="0.25">
      <c r="A36" s="84">
        <v>52151702</v>
      </c>
      <c r="B36" s="69" t="str">
        <f t="shared" ca="1" si="0"/>
        <v>Cuchillos para uso doméstico</v>
      </c>
      <c r="C36" s="85" t="s">
        <v>1449</v>
      </c>
      <c r="D36" s="81">
        <v>250</v>
      </c>
      <c r="E36" s="71">
        <v>75</v>
      </c>
      <c r="F36" s="70">
        <f t="shared" ca="1" si="1"/>
        <v>18750</v>
      </c>
    </row>
    <row r="37" spans="1:10" ht="13.5" customHeight="1" x14ac:dyDescent="0.25">
      <c r="A37" s="84">
        <v>52151704</v>
      </c>
      <c r="B37" s="69" t="str">
        <f t="shared" ca="1" si="0"/>
        <v>Cucharas para uso doméstico</v>
      </c>
      <c r="C37" s="85" t="s">
        <v>1449</v>
      </c>
      <c r="D37" s="81">
        <v>250</v>
      </c>
      <c r="E37" s="71">
        <v>75</v>
      </c>
      <c r="F37" s="70">
        <f t="shared" ca="1" si="1"/>
        <v>18750</v>
      </c>
    </row>
    <row r="38" spans="1:10" ht="13.5" customHeight="1" x14ac:dyDescent="0.25">
      <c r="A38" s="84">
        <v>52151704</v>
      </c>
      <c r="B38" s="69" t="str">
        <f t="shared" ca="1" si="0"/>
        <v>Cucharas para uso doméstico</v>
      </c>
      <c r="C38" s="85" t="s">
        <v>1449</v>
      </c>
      <c r="D38" s="81">
        <v>99</v>
      </c>
      <c r="E38" s="71">
        <v>30</v>
      </c>
      <c r="F38" s="70">
        <f t="shared" ca="1" si="1"/>
        <v>2970</v>
      </c>
    </row>
    <row r="39" spans="1:10" ht="13.5" customHeight="1" x14ac:dyDescent="0.25">
      <c r="A39" s="84">
        <v>52151704</v>
      </c>
      <c r="B39" s="69" t="str">
        <f t="shared" ca="1" si="0"/>
        <v>Cucharas para uso doméstico</v>
      </c>
      <c r="C39" s="85" t="s">
        <v>1449</v>
      </c>
      <c r="D39" s="81">
        <v>100</v>
      </c>
      <c r="E39" s="71">
        <v>45</v>
      </c>
      <c r="F39" s="70">
        <f t="shared" ca="1" si="1"/>
        <v>4500</v>
      </c>
    </row>
    <row r="40" spans="1:10" ht="13.5" customHeight="1" x14ac:dyDescent="0.25">
      <c r="A40" s="84">
        <v>52151703</v>
      </c>
      <c r="B40" s="69" t="str">
        <f t="shared" ca="1" si="0"/>
        <v>Tenedores para uso doméstico</v>
      </c>
      <c r="C40" s="85" t="s">
        <v>1449</v>
      </c>
      <c r="D40" s="81">
        <v>250</v>
      </c>
      <c r="E40" s="71">
        <v>75</v>
      </c>
      <c r="F40" s="70">
        <f t="shared" ca="1" si="1"/>
        <v>18750</v>
      </c>
    </row>
    <row r="41" spans="1:10" ht="13.5" customHeight="1" x14ac:dyDescent="0.25">
      <c r="A41" s="84">
        <v>52152102</v>
      </c>
      <c r="B41" s="69" t="str">
        <f t="shared" ca="1" si="0"/>
        <v>Vasos para beber para uso doméstico</v>
      </c>
      <c r="C41" s="85" t="s">
        <v>1449</v>
      </c>
      <c r="D41" s="81">
        <v>150</v>
      </c>
      <c r="E41" s="71">
        <v>120</v>
      </c>
      <c r="F41" s="70">
        <f t="shared" ca="1" si="1"/>
        <v>18000</v>
      </c>
    </row>
    <row r="42" spans="1:10" ht="13.5" customHeight="1" x14ac:dyDescent="0.25">
      <c r="A42" s="84">
        <v>52152101</v>
      </c>
      <c r="B42" s="69" t="str">
        <f t="shared" ca="1" si="0"/>
        <v>Tazas de café o té para uso doméstico</v>
      </c>
      <c r="C42" s="85" t="s">
        <v>1449</v>
      </c>
      <c r="D42" s="81">
        <v>60</v>
      </c>
      <c r="E42" s="71">
        <v>95</v>
      </c>
      <c r="F42" s="70">
        <f t="shared" ca="1" si="1"/>
        <v>5700</v>
      </c>
    </row>
    <row r="43" spans="1:10" ht="13.5" customHeight="1" x14ac:dyDescent="0.25">
      <c r="A43" s="84">
        <v>52152101</v>
      </c>
      <c r="B43" s="69" t="str">
        <f t="shared" ca="1" si="0"/>
        <v>Tazas de café o té para uso doméstico</v>
      </c>
      <c r="C43" s="85" t="s">
        <v>1449</v>
      </c>
      <c r="D43" s="81">
        <v>60</v>
      </c>
      <c r="E43" s="71">
        <v>85</v>
      </c>
      <c r="F43" s="70">
        <f t="shared" ca="1" si="1"/>
        <v>5100</v>
      </c>
    </row>
    <row r="44" spans="1:10" ht="13.5" customHeight="1" x14ac:dyDescent="0.25">
      <c r="A44" s="84">
        <v>52152004</v>
      </c>
      <c r="B44" s="69" t="str">
        <f t="shared" ca="1" si="0"/>
        <v>Platos para uso doméstico</v>
      </c>
      <c r="C44" s="85" t="s">
        <v>1449</v>
      </c>
      <c r="D44" s="81">
        <v>250</v>
      </c>
      <c r="E44" s="71">
        <v>100</v>
      </c>
      <c r="F44" s="70">
        <f t="shared" ca="1" si="1"/>
        <v>25000</v>
      </c>
    </row>
    <row r="45" spans="1:10" ht="13.5" customHeight="1" x14ac:dyDescent="0.25">
      <c r="A45" s="84">
        <v>13101723</v>
      </c>
      <c r="B45" s="69" t="str">
        <f t="shared" ca="1" si="0"/>
        <v>Termoplástico</v>
      </c>
      <c r="C45" s="85" t="s">
        <v>1449</v>
      </c>
      <c r="D45" s="81">
        <v>12</v>
      </c>
      <c r="E45" s="71">
        <v>800</v>
      </c>
      <c r="F45" s="70">
        <f t="shared" ca="1" si="1"/>
        <v>9600</v>
      </c>
    </row>
    <row r="46" spans="1:10" ht="13.5" customHeight="1" x14ac:dyDescent="0.25">
      <c r="A46" s="84">
        <v>52151812</v>
      </c>
      <c r="B46" s="69" t="str">
        <f t="shared" ca="1" si="0"/>
        <v>Cacerolas para baño maría</v>
      </c>
      <c r="C46" s="85" t="s">
        <v>1449</v>
      </c>
      <c r="D46" s="81">
        <v>3</v>
      </c>
      <c r="E46" s="71">
        <v>2000</v>
      </c>
      <c r="F46" s="70">
        <f t="shared" ca="1" si="1"/>
        <v>6000</v>
      </c>
    </row>
    <row r="47" spans="1:10" ht="14.1" customHeight="1" x14ac:dyDescent="0.25">
      <c r="E47" s="83" t="s">
        <v>12550</v>
      </c>
      <c r="F47" s="74">
        <f ca="1">SUM(Table4[MONTO TOTAL ESTIMADO])</f>
        <v>459370</v>
      </c>
      <c r="H47" s="26" t="str">
        <f>C16</f>
        <v>Bienes</v>
      </c>
      <c r="I47" s="26" t="str">
        <f>E16</f>
        <v>No</v>
      </c>
      <c r="J47" s="26" t="str">
        <f>D16</f>
        <v>Compras Menores</v>
      </c>
    </row>
    <row r="48" spans="1:10" ht="14.1" customHeight="1" thickBot="1" x14ac:dyDescent="0.3"/>
    <row r="49" spans="1:10" ht="33.75" customHeight="1" thickBot="1" x14ac:dyDescent="0.25">
      <c r="A49" s="64" t="s">
        <v>16382</v>
      </c>
      <c r="B49" s="64" t="s">
        <v>161</v>
      </c>
      <c r="C49" s="64" t="s">
        <v>11724</v>
      </c>
      <c r="D49" s="64" t="s">
        <v>14377</v>
      </c>
      <c r="E49" s="64" t="s">
        <v>10962</v>
      </c>
      <c r="F49" s="64" t="s">
        <v>11095</v>
      </c>
      <c r="G49" s="45"/>
      <c r="H49" s="45"/>
      <c r="I49" s="45"/>
      <c r="J49" s="45"/>
    </row>
    <row r="50" spans="1:10" ht="14.1" customHeight="1" thickBot="1" x14ac:dyDescent="0.25">
      <c r="A50" s="66" t="s">
        <v>18832</v>
      </c>
      <c r="B50" s="90" t="s">
        <v>18833</v>
      </c>
      <c r="C50" s="66" t="s">
        <v>17798</v>
      </c>
      <c r="D50" s="66" t="s">
        <v>10171</v>
      </c>
      <c r="E50" s="66" t="s">
        <v>17854</v>
      </c>
      <c r="F50" s="66"/>
      <c r="G50" s="45"/>
      <c r="H50" s="45"/>
      <c r="I50" s="45"/>
      <c r="J50" s="45"/>
    </row>
    <row r="51" spans="1:10" ht="14.1" customHeight="1" thickBot="1" x14ac:dyDescent="0.25">
      <c r="A51" s="101" t="s">
        <v>14827</v>
      </c>
      <c r="B51" s="67" t="s">
        <v>8528</v>
      </c>
      <c r="C51" s="76">
        <v>44652</v>
      </c>
      <c r="D51" s="101" t="s">
        <v>9386</v>
      </c>
      <c r="E51" s="67" t="s">
        <v>13093</v>
      </c>
      <c r="F51" s="66" t="s">
        <v>3080</v>
      </c>
      <c r="G51" s="45"/>
      <c r="H51" s="45"/>
      <c r="I51" s="45"/>
      <c r="J51" s="45"/>
    </row>
    <row r="52" spans="1:10" ht="14.1" customHeight="1" thickBot="1" x14ac:dyDescent="0.25">
      <c r="A52" s="102"/>
      <c r="B52" s="67" t="s">
        <v>1786</v>
      </c>
      <c r="C52" s="65">
        <f>IF(C51="","",IF(AND(MONTH(C51)&gt;=1,MONTH(C51)&lt;=3),1,IF(AND(MONTH(C51)&gt;=4,MONTH(C51)&lt;=6),2,IF(AND(MONTH(C51)&gt;=7,MONTH(C51)&lt;=9),3,4))))</f>
        <v>2</v>
      </c>
      <c r="D52" s="102"/>
      <c r="E52" s="67" t="s">
        <v>2417</v>
      </c>
      <c r="F52" s="66" t="s">
        <v>11112</v>
      </c>
      <c r="G52" s="45"/>
      <c r="H52" s="45"/>
      <c r="I52" s="45"/>
      <c r="J52" s="45"/>
    </row>
    <row r="53" spans="1:10" ht="14.1" customHeight="1" thickBot="1" x14ac:dyDescent="0.25">
      <c r="A53" s="102"/>
      <c r="B53" s="67" t="s">
        <v>12942</v>
      </c>
      <c r="C53" s="76">
        <v>44742</v>
      </c>
      <c r="D53" s="102"/>
      <c r="E53" s="67" t="s">
        <v>3073</v>
      </c>
      <c r="F53" s="66" t="s">
        <v>11112</v>
      </c>
      <c r="G53" s="45"/>
      <c r="H53" s="45"/>
      <c r="I53" s="45"/>
      <c r="J53" s="45"/>
    </row>
    <row r="54" spans="1:10" ht="14.1" customHeight="1" thickBot="1" x14ac:dyDescent="0.25">
      <c r="A54" s="102"/>
      <c r="B54" s="67" t="s">
        <v>1786</v>
      </c>
      <c r="C54" s="65">
        <f>IF(C53="","",IF(AND(MONTH(C53)&gt;=1,MONTH(C53)&lt;=3),1,IF(AND(MONTH(C53)&gt;=4,MONTH(C53)&lt;=6),2,IF(AND(MONTH(C53)&gt;=7,MONTH(C53)&lt;=9),3,4))))</f>
        <v>2</v>
      </c>
      <c r="D54" s="102"/>
      <c r="E54" s="67" t="s">
        <v>13192</v>
      </c>
      <c r="F54" s="66"/>
      <c r="G54" s="45"/>
      <c r="H54" s="45"/>
      <c r="I54" s="45"/>
      <c r="J54" s="45"/>
    </row>
    <row r="55" spans="1:10" ht="14.1" customHeight="1" thickBot="1" x14ac:dyDescent="0.25">
      <c r="A55" s="45"/>
      <c r="B55" s="45"/>
      <c r="C55" s="45"/>
      <c r="D55" s="45"/>
      <c r="E55" s="45"/>
      <c r="F55" s="45"/>
      <c r="G55" s="45"/>
      <c r="H55" s="45"/>
      <c r="I55" s="45"/>
      <c r="J55" s="45"/>
    </row>
    <row r="56" spans="1:10" ht="14.1" customHeight="1" thickBot="1" x14ac:dyDescent="0.25">
      <c r="A56" s="72" t="s">
        <v>15735</v>
      </c>
      <c r="B56" s="72" t="s">
        <v>16146</v>
      </c>
      <c r="C56" s="72" t="s">
        <v>15641</v>
      </c>
      <c r="D56" s="72" t="s">
        <v>15251</v>
      </c>
      <c r="E56" s="72" t="s">
        <v>6932</v>
      </c>
      <c r="F56" s="72" t="s">
        <v>15280</v>
      </c>
      <c r="G56" s="45"/>
      <c r="H56" s="45"/>
      <c r="I56" s="45"/>
      <c r="J56" s="45"/>
    </row>
    <row r="57" spans="1:10" ht="14.1" customHeight="1" x14ac:dyDescent="0.2">
      <c r="A57" s="84">
        <v>40101604</v>
      </c>
      <c r="B57" s="69" t="str">
        <f t="shared" ref="B57:B64" ca="1" si="2">IFERROR(INDEX(UNSPSCDes,MATCH(INDIRECT(ADDRESS(ROW(),COLUMN()-1,4)),UNSPSCCode,0)),"")</f>
        <v>Ventiladores</v>
      </c>
      <c r="C57" s="86" t="s">
        <v>1449</v>
      </c>
      <c r="D57" s="81">
        <v>4</v>
      </c>
      <c r="E57" s="71">
        <v>3100</v>
      </c>
      <c r="F57" s="70">
        <f t="shared" ref="F57:F64" ca="1" si="3">INDIRECT(ADDRESS(ROW(),COLUMN()-2,4))*INDIRECT(ADDRESS(ROW(),COLUMN()-1,4))</f>
        <v>12400</v>
      </c>
      <c r="G57" s="45"/>
      <c r="H57" s="45"/>
      <c r="I57" s="45"/>
      <c r="J57" s="45"/>
    </row>
    <row r="58" spans="1:10" ht="13.5" customHeight="1" x14ac:dyDescent="0.2">
      <c r="A58" s="84">
        <v>40101604</v>
      </c>
      <c r="B58" s="69" t="str">
        <f t="shared" ca="1" si="2"/>
        <v>Ventiladores</v>
      </c>
      <c r="C58" s="87" t="s">
        <v>1449</v>
      </c>
      <c r="D58" s="81">
        <v>2</v>
      </c>
      <c r="E58" s="71">
        <v>6000</v>
      </c>
      <c r="F58" s="70">
        <f t="shared" ca="1" si="3"/>
        <v>12000</v>
      </c>
      <c r="G58" s="45"/>
      <c r="H58" s="45"/>
      <c r="I58" s="45"/>
      <c r="J58" s="45"/>
    </row>
    <row r="59" spans="1:10" ht="13.5" customHeight="1" x14ac:dyDescent="0.2">
      <c r="A59" s="84">
        <v>48101711</v>
      </c>
      <c r="B59" s="69" t="str">
        <f t="shared" ca="1" si="2"/>
        <v>Dispensadores de agua embotellada o accesorios</v>
      </c>
      <c r="C59" s="87" t="s">
        <v>1449</v>
      </c>
      <c r="D59" s="81">
        <v>6</v>
      </c>
      <c r="E59" s="71">
        <v>9500</v>
      </c>
      <c r="F59" s="70">
        <f t="shared" ca="1" si="3"/>
        <v>57000</v>
      </c>
      <c r="G59" s="45"/>
      <c r="H59" s="45"/>
      <c r="I59" s="45"/>
      <c r="J59" s="45"/>
    </row>
    <row r="60" spans="1:10" ht="13.5" customHeight="1" x14ac:dyDescent="0.2">
      <c r="A60" s="84">
        <v>40101808</v>
      </c>
      <c r="B60" s="69" t="str">
        <f t="shared" ca="1" si="2"/>
        <v>Estufas de calefacción</v>
      </c>
      <c r="C60" s="88" t="s">
        <v>1449</v>
      </c>
      <c r="D60" s="81">
        <v>1</v>
      </c>
      <c r="E60" s="71">
        <v>6000</v>
      </c>
      <c r="F60" s="70">
        <f t="shared" ca="1" si="3"/>
        <v>6000</v>
      </c>
      <c r="G60" s="45"/>
      <c r="H60" s="45"/>
      <c r="I60" s="45"/>
      <c r="J60" s="45"/>
    </row>
    <row r="61" spans="1:10" ht="13.5" customHeight="1" x14ac:dyDescent="0.2">
      <c r="A61" s="84">
        <v>52141502</v>
      </c>
      <c r="B61" s="69" t="str">
        <f t="shared" ca="1" si="2"/>
        <v>Hornos microondas para uso doméstico</v>
      </c>
      <c r="C61" s="89" t="s">
        <v>1449</v>
      </c>
      <c r="D61" s="81">
        <v>4</v>
      </c>
      <c r="E61" s="71">
        <v>8000</v>
      </c>
      <c r="F61" s="70">
        <f t="shared" ca="1" si="3"/>
        <v>32000</v>
      </c>
      <c r="G61" s="45"/>
      <c r="H61" s="45"/>
      <c r="I61" s="45"/>
      <c r="J61" s="45"/>
    </row>
    <row r="62" spans="1:10" ht="13.5" customHeight="1" x14ac:dyDescent="0.2">
      <c r="A62" s="84">
        <v>52141501</v>
      </c>
      <c r="B62" s="69" t="str">
        <f t="shared" ca="1" si="2"/>
        <v>Neveras para uso doméstico</v>
      </c>
      <c r="C62" s="89" t="s">
        <v>1449</v>
      </c>
      <c r="D62" s="81">
        <v>4</v>
      </c>
      <c r="E62" s="71">
        <v>10000</v>
      </c>
      <c r="F62" s="70">
        <f t="shared" ca="1" si="3"/>
        <v>40000</v>
      </c>
      <c r="G62" s="45"/>
      <c r="H62" s="45"/>
      <c r="I62" s="45"/>
      <c r="J62" s="45"/>
    </row>
    <row r="63" spans="1:10" ht="13.5" customHeight="1" x14ac:dyDescent="0.2">
      <c r="A63" s="84">
        <v>24101510</v>
      </c>
      <c r="B63" s="69" t="str">
        <f t="shared" ca="1" si="2"/>
        <v>Contenedor de basura plástico</v>
      </c>
      <c r="C63" s="89" t="s">
        <v>1449</v>
      </c>
      <c r="D63" s="81">
        <v>5</v>
      </c>
      <c r="E63" s="71">
        <v>1000</v>
      </c>
      <c r="F63" s="70">
        <f t="shared" ca="1" si="3"/>
        <v>5000</v>
      </c>
      <c r="G63" s="45"/>
      <c r="H63" s="45"/>
      <c r="I63" s="45"/>
      <c r="J63" s="45"/>
    </row>
    <row r="64" spans="1:10" ht="13.5" customHeight="1" x14ac:dyDescent="0.2">
      <c r="A64" s="84">
        <v>24101510</v>
      </c>
      <c r="B64" s="69" t="str">
        <f t="shared" ca="1" si="2"/>
        <v>Contenedor de basura plástico</v>
      </c>
      <c r="C64" s="89" t="s">
        <v>1449</v>
      </c>
      <c r="D64" s="81">
        <v>5</v>
      </c>
      <c r="E64" s="71">
        <v>450</v>
      </c>
      <c r="F64" s="70">
        <f t="shared" ca="1" si="3"/>
        <v>2250</v>
      </c>
      <c r="G64" s="45"/>
      <c r="H64" s="45"/>
      <c r="I64" s="45"/>
      <c r="J64" s="45"/>
    </row>
    <row r="65" spans="1:10" ht="14.1" customHeight="1" x14ac:dyDescent="0.2">
      <c r="A65" s="45"/>
      <c r="B65" s="45"/>
      <c r="C65" s="45"/>
      <c r="D65" s="45"/>
      <c r="E65" s="73" t="s">
        <v>12550</v>
      </c>
      <c r="F65" s="74">
        <f ca="1">SUM(Table32[MONTO TOTAL ESTIMADO])</f>
        <v>166650</v>
      </c>
      <c r="G65" s="45"/>
      <c r="H65" s="45" t="str">
        <f>C50</f>
        <v>Bienes</v>
      </c>
      <c r="I65" s="45" t="str">
        <f>E50</f>
        <v>No</v>
      </c>
      <c r="J65" s="45" t="str">
        <f>D50</f>
        <v>Compras por debajo del Umbral</v>
      </c>
    </row>
    <row r="66" spans="1:10" ht="14.1" customHeight="1" thickBot="1" x14ac:dyDescent="0.3"/>
    <row r="67" spans="1:10" ht="33.75" customHeight="1" thickBot="1" x14ac:dyDescent="0.25">
      <c r="A67" s="64" t="s">
        <v>16382</v>
      </c>
      <c r="B67" s="64" t="s">
        <v>161</v>
      </c>
      <c r="C67" s="64" t="s">
        <v>11724</v>
      </c>
      <c r="D67" s="64" t="s">
        <v>14377</v>
      </c>
      <c r="E67" s="64" t="s">
        <v>10962</v>
      </c>
      <c r="F67" s="64" t="s">
        <v>11095</v>
      </c>
      <c r="G67" s="45"/>
      <c r="H67" s="45"/>
      <c r="I67" s="45"/>
      <c r="J67" s="45"/>
    </row>
    <row r="68" spans="1:10" ht="14.1" customHeight="1" thickBot="1" x14ac:dyDescent="0.25">
      <c r="A68" s="66" t="s">
        <v>18832</v>
      </c>
      <c r="B68" s="90" t="s">
        <v>18833</v>
      </c>
      <c r="C68" s="66" t="s">
        <v>17798</v>
      </c>
      <c r="D68" s="66" t="s">
        <v>10171</v>
      </c>
      <c r="E68" s="66" t="s">
        <v>8854</v>
      </c>
      <c r="F68" s="66"/>
      <c r="G68" s="45"/>
      <c r="H68" s="45"/>
      <c r="I68" s="45"/>
      <c r="J68" s="45"/>
    </row>
    <row r="69" spans="1:10" ht="14.1" customHeight="1" thickBot="1" x14ac:dyDescent="0.25">
      <c r="A69" s="101" t="s">
        <v>14827</v>
      </c>
      <c r="B69" s="67" t="s">
        <v>8528</v>
      </c>
      <c r="C69" s="76">
        <v>44743</v>
      </c>
      <c r="D69" s="101" t="s">
        <v>9386</v>
      </c>
      <c r="E69" s="67" t="s">
        <v>13093</v>
      </c>
      <c r="F69" s="66" t="s">
        <v>3080</v>
      </c>
      <c r="G69" s="45"/>
      <c r="H69" s="45"/>
      <c r="I69" s="45"/>
      <c r="J69" s="45"/>
    </row>
    <row r="70" spans="1:10" ht="14.1" customHeight="1" thickBot="1" x14ac:dyDescent="0.25">
      <c r="A70" s="102"/>
      <c r="B70" s="67" t="s">
        <v>1786</v>
      </c>
      <c r="C70" s="65">
        <f>IF(C69="","",IF(AND(MONTH(C69)&gt;=1,MONTH(C69)&lt;=3),1,IF(AND(MONTH(C69)&gt;=4,MONTH(C69)&lt;=6),2,IF(AND(MONTH(C69)&gt;=7,MONTH(C69)&lt;=9),3,4))))</f>
        <v>3</v>
      </c>
      <c r="D70" s="102"/>
      <c r="E70" s="67" t="s">
        <v>2417</v>
      </c>
      <c r="F70" s="66" t="s">
        <v>11112</v>
      </c>
      <c r="G70" s="45"/>
      <c r="H70" s="45"/>
      <c r="I70" s="45"/>
      <c r="J70" s="45"/>
    </row>
    <row r="71" spans="1:10" ht="14.1" customHeight="1" thickBot="1" x14ac:dyDescent="0.25">
      <c r="A71" s="102"/>
      <c r="B71" s="67" t="s">
        <v>12942</v>
      </c>
      <c r="C71" s="76">
        <v>44834</v>
      </c>
      <c r="D71" s="102"/>
      <c r="E71" s="67" t="s">
        <v>3073</v>
      </c>
      <c r="F71" s="66" t="s">
        <v>11112</v>
      </c>
      <c r="G71" s="45"/>
      <c r="H71" s="45"/>
      <c r="I71" s="45"/>
      <c r="J71" s="45"/>
    </row>
    <row r="72" spans="1:10" ht="14.1" customHeight="1" thickBot="1" x14ac:dyDescent="0.25">
      <c r="A72" s="102"/>
      <c r="B72" s="67" t="s">
        <v>1786</v>
      </c>
      <c r="C72" s="65">
        <f>IF(C71="","",IF(AND(MONTH(C71)&gt;=1,MONTH(C71)&lt;=3),1,IF(AND(MONTH(C71)&gt;=4,MONTH(C71)&lt;=6),2,IF(AND(MONTH(C71)&gt;=7,MONTH(C71)&lt;=9),3,4))))</f>
        <v>3</v>
      </c>
      <c r="D72" s="102"/>
      <c r="E72" s="67" t="s">
        <v>13192</v>
      </c>
      <c r="F72" s="66"/>
      <c r="G72" s="45"/>
      <c r="H72" s="45"/>
      <c r="I72" s="45"/>
      <c r="J72" s="45"/>
    </row>
    <row r="73" spans="1:10" ht="14.1" customHeight="1" thickBot="1" x14ac:dyDescent="0.25">
      <c r="A73" s="45"/>
      <c r="B73" s="45"/>
      <c r="C73" s="45"/>
      <c r="D73" s="45"/>
      <c r="E73" s="45"/>
      <c r="F73" s="45"/>
      <c r="G73" s="45"/>
      <c r="H73" s="45"/>
      <c r="I73" s="45"/>
      <c r="J73" s="45"/>
    </row>
    <row r="74" spans="1:10" ht="14.1" customHeight="1" thickBot="1" x14ac:dyDescent="0.25">
      <c r="A74" s="72" t="s">
        <v>15735</v>
      </c>
      <c r="B74" s="72" t="s">
        <v>16146</v>
      </c>
      <c r="C74" s="72" t="s">
        <v>15641</v>
      </c>
      <c r="D74" s="72" t="s">
        <v>15251</v>
      </c>
      <c r="E74" s="72" t="s">
        <v>6932</v>
      </c>
      <c r="F74" s="72" t="s">
        <v>15280</v>
      </c>
      <c r="G74" s="45"/>
      <c r="H74" s="45"/>
      <c r="I74" s="45"/>
      <c r="J74" s="45"/>
    </row>
    <row r="75" spans="1:10" ht="14.1" customHeight="1" x14ac:dyDescent="0.2">
      <c r="A75" s="81">
        <v>40101604</v>
      </c>
      <c r="B75" s="69" t="str">
        <f t="shared" ref="B75:B88" ca="1" si="4">IFERROR(INDEX(UNSPSCDes,MATCH(INDIRECT(ADDRESS(ROW(),COLUMN()-1,4)),UNSPSCCode,0)),"")</f>
        <v>Ventiladores</v>
      </c>
      <c r="C75" s="81" t="s">
        <v>1449</v>
      </c>
      <c r="D75" s="81">
        <v>2</v>
      </c>
      <c r="E75" s="71">
        <v>3100</v>
      </c>
      <c r="F75" s="70">
        <f t="shared" ref="F75:F88" ca="1" si="5">INDIRECT(ADDRESS(ROW(),COLUMN()-2,4))*INDIRECT(ADDRESS(ROW(),COLUMN()-1,4))</f>
        <v>6200</v>
      </c>
      <c r="G75" s="45"/>
      <c r="H75" s="45"/>
      <c r="I75" s="45"/>
      <c r="J75" s="45"/>
    </row>
    <row r="76" spans="1:10" ht="13.5" customHeight="1" x14ac:dyDescent="0.2">
      <c r="A76" s="81">
        <v>48101711</v>
      </c>
      <c r="B76" s="69" t="str">
        <f t="shared" ca="1" si="4"/>
        <v>Dispensadores de agua embotellada o accesorios</v>
      </c>
      <c r="C76" s="81" t="s">
        <v>1449</v>
      </c>
      <c r="D76" s="81">
        <v>5</v>
      </c>
      <c r="E76" s="71">
        <v>9500</v>
      </c>
      <c r="F76" s="70">
        <f t="shared" ca="1" si="5"/>
        <v>47500</v>
      </c>
      <c r="G76" s="45"/>
      <c r="H76" s="45"/>
      <c r="I76" s="45"/>
      <c r="J76" s="45"/>
    </row>
    <row r="77" spans="1:10" ht="13.5" customHeight="1" x14ac:dyDescent="0.2">
      <c r="A77" s="81">
        <v>40101808</v>
      </c>
      <c r="B77" s="69" t="str">
        <f t="shared" ca="1" si="4"/>
        <v>Estufas de calefacción</v>
      </c>
      <c r="C77" s="89" t="s">
        <v>1449</v>
      </c>
      <c r="D77" s="81">
        <v>2</v>
      </c>
      <c r="E77" s="71">
        <v>6000</v>
      </c>
      <c r="F77" s="70">
        <f t="shared" ca="1" si="5"/>
        <v>12000</v>
      </c>
      <c r="G77" s="45"/>
      <c r="H77" s="45"/>
      <c r="I77" s="45"/>
      <c r="J77" s="45"/>
    </row>
    <row r="78" spans="1:10" ht="13.5" customHeight="1" x14ac:dyDescent="0.2">
      <c r="A78" s="81">
        <v>24101510</v>
      </c>
      <c r="B78" s="69" t="str">
        <f t="shared" ca="1" si="4"/>
        <v>Contenedor de basura plástico</v>
      </c>
      <c r="C78" s="89" t="s">
        <v>1449</v>
      </c>
      <c r="D78" s="81">
        <v>2</v>
      </c>
      <c r="E78" s="71">
        <v>1000</v>
      </c>
      <c r="F78" s="70">
        <f t="shared" ca="1" si="5"/>
        <v>2000</v>
      </c>
      <c r="G78" s="45"/>
      <c r="H78" s="45"/>
      <c r="I78" s="45"/>
      <c r="J78" s="45"/>
    </row>
    <row r="79" spans="1:10" ht="13.5" customHeight="1" x14ac:dyDescent="0.2">
      <c r="A79" s="81">
        <v>24101510</v>
      </c>
      <c r="B79" s="69" t="str">
        <f t="shared" ca="1" si="4"/>
        <v>Contenedor de basura plástico</v>
      </c>
      <c r="C79" s="89" t="s">
        <v>1449</v>
      </c>
      <c r="D79" s="81">
        <v>5</v>
      </c>
      <c r="E79" s="71">
        <v>450</v>
      </c>
      <c r="F79" s="70">
        <f t="shared" ca="1" si="5"/>
        <v>2250</v>
      </c>
      <c r="G79" s="45"/>
      <c r="H79" s="45"/>
      <c r="I79" s="45"/>
      <c r="J79" s="45"/>
    </row>
    <row r="80" spans="1:10" ht="13.5" customHeight="1" x14ac:dyDescent="0.2">
      <c r="A80" s="84">
        <v>52151702</v>
      </c>
      <c r="B80" s="69" t="str">
        <f t="shared" ca="1" si="4"/>
        <v>Cuchillos para uso doméstico</v>
      </c>
      <c r="C80" s="89" t="s">
        <v>1449</v>
      </c>
      <c r="D80" s="81">
        <v>150</v>
      </c>
      <c r="E80" s="71">
        <v>75</v>
      </c>
      <c r="F80" s="70">
        <f t="shared" ca="1" si="5"/>
        <v>11250</v>
      </c>
      <c r="G80" s="45"/>
      <c r="H80" s="45"/>
      <c r="I80" s="45"/>
      <c r="J80" s="45"/>
    </row>
    <row r="81" spans="1:10" ht="13.5" customHeight="1" x14ac:dyDescent="0.2">
      <c r="A81" s="84">
        <v>52151704</v>
      </c>
      <c r="B81" s="69" t="str">
        <f t="shared" ca="1" si="4"/>
        <v>Cucharas para uso doméstico</v>
      </c>
      <c r="C81" s="89" t="s">
        <v>1449</v>
      </c>
      <c r="D81" s="81">
        <v>150</v>
      </c>
      <c r="E81" s="71">
        <v>75</v>
      </c>
      <c r="F81" s="70">
        <f t="shared" ca="1" si="5"/>
        <v>11250</v>
      </c>
      <c r="G81" s="45"/>
      <c r="H81" s="45"/>
      <c r="I81" s="45"/>
      <c r="J81" s="45"/>
    </row>
    <row r="82" spans="1:10" ht="13.5" customHeight="1" x14ac:dyDescent="0.2">
      <c r="A82" s="84">
        <v>52151704</v>
      </c>
      <c r="B82" s="69" t="str">
        <f t="shared" ca="1" si="4"/>
        <v>Cucharas para uso doméstico</v>
      </c>
      <c r="C82" s="89" t="s">
        <v>1449</v>
      </c>
      <c r="D82" s="81">
        <v>50</v>
      </c>
      <c r="E82" s="71">
        <v>30</v>
      </c>
      <c r="F82" s="70">
        <f t="shared" ca="1" si="5"/>
        <v>1500</v>
      </c>
      <c r="G82" s="45"/>
      <c r="H82" s="45"/>
      <c r="I82" s="45"/>
      <c r="J82" s="45"/>
    </row>
    <row r="83" spans="1:10" ht="13.5" customHeight="1" x14ac:dyDescent="0.2">
      <c r="A83" s="84">
        <v>52151704</v>
      </c>
      <c r="B83" s="69" t="str">
        <f t="shared" ca="1" si="4"/>
        <v>Cucharas para uso doméstico</v>
      </c>
      <c r="C83" s="89" t="s">
        <v>1449</v>
      </c>
      <c r="D83" s="81">
        <v>50</v>
      </c>
      <c r="E83" s="71">
        <v>45</v>
      </c>
      <c r="F83" s="70">
        <f t="shared" ca="1" si="5"/>
        <v>2250</v>
      </c>
      <c r="G83" s="45"/>
      <c r="H83" s="45"/>
      <c r="I83" s="45"/>
      <c r="J83" s="45"/>
    </row>
    <row r="84" spans="1:10" ht="13.5" customHeight="1" x14ac:dyDescent="0.2">
      <c r="A84" s="84">
        <v>52151703</v>
      </c>
      <c r="B84" s="69" t="str">
        <f t="shared" ca="1" si="4"/>
        <v>Tenedores para uso doméstico</v>
      </c>
      <c r="C84" s="89" t="s">
        <v>1449</v>
      </c>
      <c r="D84" s="81">
        <v>150</v>
      </c>
      <c r="E84" s="71">
        <v>75</v>
      </c>
      <c r="F84" s="70">
        <f t="shared" ca="1" si="5"/>
        <v>11250</v>
      </c>
      <c r="G84" s="45"/>
      <c r="H84" s="45"/>
      <c r="I84" s="45"/>
      <c r="J84" s="45"/>
    </row>
    <row r="85" spans="1:10" ht="13.5" customHeight="1" x14ac:dyDescent="0.2">
      <c r="A85" s="84">
        <v>52152102</v>
      </c>
      <c r="B85" s="69" t="str">
        <f t="shared" ca="1" si="4"/>
        <v>Vasos para beber para uso doméstico</v>
      </c>
      <c r="C85" s="89" t="s">
        <v>1449</v>
      </c>
      <c r="D85" s="81">
        <v>75</v>
      </c>
      <c r="E85" s="71">
        <v>120</v>
      </c>
      <c r="F85" s="70">
        <f t="shared" ca="1" si="5"/>
        <v>9000</v>
      </c>
      <c r="G85" s="45"/>
      <c r="H85" s="45"/>
      <c r="I85" s="45"/>
      <c r="J85" s="45"/>
    </row>
    <row r="86" spans="1:10" ht="13.5" customHeight="1" x14ac:dyDescent="0.2">
      <c r="A86" s="84">
        <v>52152101</v>
      </c>
      <c r="B86" s="69" t="str">
        <f t="shared" ca="1" si="4"/>
        <v>Tazas de café o té para uso doméstico</v>
      </c>
      <c r="C86" s="89" t="s">
        <v>1449</v>
      </c>
      <c r="D86" s="81">
        <v>70</v>
      </c>
      <c r="E86" s="71">
        <v>95</v>
      </c>
      <c r="F86" s="70">
        <f t="shared" ca="1" si="5"/>
        <v>6650</v>
      </c>
      <c r="G86" s="45"/>
      <c r="H86" s="45"/>
      <c r="I86" s="45"/>
      <c r="J86" s="45"/>
    </row>
    <row r="87" spans="1:10" ht="13.5" customHeight="1" x14ac:dyDescent="0.2">
      <c r="A87" s="84">
        <v>52152101</v>
      </c>
      <c r="B87" s="69" t="str">
        <f t="shared" ca="1" si="4"/>
        <v>Tazas de café o té para uso doméstico</v>
      </c>
      <c r="C87" s="89" t="s">
        <v>1449</v>
      </c>
      <c r="D87" s="81">
        <v>70</v>
      </c>
      <c r="E87" s="71">
        <v>85</v>
      </c>
      <c r="F87" s="70">
        <f t="shared" ca="1" si="5"/>
        <v>5950</v>
      </c>
      <c r="G87" s="45"/>
      <c r="H87" s="45"/>
      <c r="I87" s="45"/>
      <c r="J87" s="45"/>
    </row>
    <row r="88" spans="1:10" ht="13.5" customHeight="1" x14ac:dyDescent="0.2">
      <c r="A88" s="84">
        <v>52152004</v>
      </c>
      <c r="B88" s="69" t="str">
        <f t="shared" ca="1" si="4"/>
        <v>Platos para uso doméstico</v>
      </c>
      <c r="C88" s="89" t="s">
        <v>1449</v>
      </c>
      <c r="D88" s="81">
        <v>150</v>
      </c>
      <c r="E88" s="71">
        <v>100</v>
      </c>
      <c r="F88" s="70">
        <f t="shared" ca="1" si="5"/>
        <v>15000</v>
      </c>
      <c r="G88" s="45"/>
      <c r="H88" s="45"/>
      <c r="I88" s="45"/>
      <c r="J88" s="45"/>
    </row>
    <row r="89" spans="1:10" ht="14.1" customHeight="1" x14ac:dyDescent="0.2">
      <c r="A89" s="45"/>
      <c r="B89" s="45"/>
      <c r="C89" s="45"/>
      <c r="D89" s="45"/>
      <c r="E89" s="73" t="s">
        <v>12550</v>
      </c>
      <c r="F89" s="74">
        <f ca="1">SUM(Table33[MONTO TOTAL ESTIMADO])</f>
        <v>144050</v>
      </c>
      <c r="G89" s="45"/>
      <c r="H89" s="45" t="str">
        <f>C68</f>
        <v>Bienes</v>
      </c>
      <c r="I89" s="45" t="str">
        <f>E68</f>
        <v>Sí</v>
      </c>
      <c r="J89" s="45" t="str">
        <f>D68</f>
        <v>Compras por debajo del Umbral</v>
      </c>
    </row>
    <row r="90" spans="1:10" ht="14.1" customHeight="1" thickBot="1" x14ac:dyDescent="0.3"/>
    <row r="91" spans="1:10" ht="33.75" customHeight="1" thickBot="1" x14ac:dyDescent="0.25">
      <c r="A91" s="64" t="s">
        <v>16382</v>
      </c>
      <c r="B91" s="64" t="s">
        <v>161</v>
      </c>
      <c r="C91" s="64" t="s">
        <v>11724</v>
      </c>
      <c r="D91" s="64" t="s">
        <v>14377</v>
      </c>
      <c r="E91" s="64" t="s">
        <v>10962</v>
      </c>
      <c r="F91" s="64" t="s">
        <v>11095</v>
      </c>
      <c r="G91" s="45"/>
      <c r="H91" s="45"/>
      <c r="I91" s="45"/>
      <c r="J91" s="45"/>
    </row>
    <row r="92" spans="1:10" ht="14.1" customHeight="1" thickBot="1" x14ac:dyDescent="0.25">
      <c r="A92" s="66" t="s">
        <v>18832</v>
      </c>
      <c r="B92" s="90" t="s">
        <v>18833</v>
      </c>
      <c r="C92" s="66" t="s">
        <v>17798</v>
      </c>
      <c r="D92" s="66" t="s">
        <v>10171</v>
      </c>
      <c r="E92" s="66" t="s">
        <v>17854</v>
      </c>
      <c r="F92" s="66"/>
      <c r="G92" s="45"/>
      <c r="H92" s="45"/>
      <c r="I92" s="45"/>
      <c r="J92" s="45"/>
    </row>
    <row r="93" spans="1:10" ht="14.1" customHeight="1" thickBot="1" x14ac:dyDescent="0.25">
      <c r="A93" s="101" t="s">
        <v>14827</v>
      </c>
      <c r="B93" s="67" t="s">
        <v>8528</v>
      </c>
      <c r="C93" s="76">
        <v>44835</v>
      </c>
      <c r="D93" s="101" t="s">
        <v>9386</v>
      </c>
      <c r="E93" s="67" t="s">
        <v>13093</v>
      </c>
      <c r="F93" s="66" t="s">
        <v>3080</v>
      </c>
      <c r="G93" s="45"/>
      <c r="H93" s="45"/>
      <c r="I93" s="45"/>
      <c r="J93" s="45"/>
    </row>
    <row r="94" spans="1:10" ht="14.1" customHeight="1" thickBot="1" x14ac:dyDescent="0.25">
      <c r="A94" s="102"/>
      <c r="B94" s="67" t="s">
        <v>1786</v>
      </c>
      <c r="C94" s="65">
        <f>IF(C93="","",IF(AND(MONTH(C93)&gt;=1,MONTH(C93)&lt;=3),1,IF(AND(MONTH(C93)&gt;=4,MONTH(C93)&lt;=6),2,IF(AND(MONTH(C93)&gt;=7,MONTH(C93)&lt;=9),3,4))))</f>
        <v>4</v>
      </c>
      <c r="D94" s="102"/>
      <c r="E94" s="67" t="s">
        <v>2417</v>
      </c>
      <c r="F94" s="66" t="s">
        <v>11112</v>
      </c>
      <c r="G94" s="45"/>
      <c r="H94" s="45"/>
      <c r="I94" s="45"/>
      <c r="J94" s="45"/>
    </row>
    <row r="95" spans="1:10" ht="14.1" customHeight="1" thickBot="1" x14ac:dyDescent="0.25">
      <c r="A95" s="102"/>
      <c r="B95" s="67" t="s">
        <v>12942</v>
      </c>
      <c r="C95" s="76">
        <v>44926</v>
      </c>
      <c r="D95" s="102"/>
      <c r="E95" s="67" t="s">
        <v>3073</v>
      </c>
      <c r="F95" s="66" t="s">
        <v>11112</v>
      </c>
      <c r="G95" s="45"/>
      <c r="H95" s="45"/>
      <c r="I95" s="45"/>
      <c r="J95" s="45"/>
    </row>
    <row r="96" spans="1:10" ht="14.1" customHeight="1" thickBot="1" x14ac:dyDescent="0.25">
      <c r="A96" s="102"/>
      <c r="B96" s="67" t="s">
        <v>1786</v>
      </c>
      <c r="C96" s="65">
        <f>IF(C95="","",IF(AND(MONTH(C95)&gt;=1,MONTH(C95)&lt;=3),1,IF(AND(MONTH(C95)&gt;=4,MONTH(C95)&lt;=6),2,IF(AND(MONTH(C95)&gt;=7,MONTH(C95)&lt;=9),3,4))))</f>
        <v>4</v>
      </c>
      <c r="D96" s="102"/>
      <c r="E96" s="67" t="s">
        <v>13192</v>
      </c>
      <c r="F96" s="66"/>
      <c r="G96" s="45"/>
      <c r="H96" s="45"/>
      <c r="I96" s="45"/>
      <c r="J96" s="45"/>
    </row>
    <row r="97" spans="1:10" ht="14.1" customHeight="1" thickBot="1" x14ac:dyDescent="0.25">
      <c r="A97" s="45"/>
      <c r="B97" s="45"/>
      <c r="C97" s="45"/>
      <c r="D97" s="45"/>
      <c r="E97" s="45"/>
      <c r="F97" s="45"/>
      <c r="G97" s="45"/>
      <c r="H97" s="45"/>
      <c r="I97" s="45"/>
      <c r="J97" s="45"/>
    </row>
    <row r="98" spans="1:10" ht="14.1" customHeight="1" thickBot="1" x14ac:dyDescent="0.25">
      <c r="A98" s="72" t="s">
        <v>15735</v>
      </c>
      <c r="B98" s="72" t="s">
        <v>16146</v>
      </c>
      <c r="C98" s="72" t="s">
        <v>15641</v>
      </c>
      <c r="D98" s="72" t="s">
        <v>15251</v>
      </c>
      <c r="E98" s="72" t="s">
        <v>6932</v>
      </c>
      <c r="F98" s="72" t="s">
        <v>15280</v>
      </c>
      <c r="G98" s="45"/>
      <c r="H98" s="45"/>
      <c r="I98" s="45"/>
      <c r="J98" s="45"/>
    </row>
    <row r="99" spans="1:10" ht="14.1" customHeight="1" x14ac:dyDescent="0.2">
      <c r="A99" s="81">
        <v>40101808</v>
      </c>
      <c r="B99" s="69" t="str">
        <f ca="1">IFERROR(INDEX(UNSPSCDes,MATCH(INDIRECT(ADDRESS(ROW(),COLUMN()-1,4)),UNSPSCCode,0)),"")</f>
        <v>Estufas de calefacción</v>
      </c>
      <c r="C99" s="89" t="s">
        <v>1449</v>
      </c>
      <c r="D99" s="81">
        <v>2</v>
      </c>
      <c r="E99" s="71">
        <v>6000</v>
      </c>
      <c r="F99" s="70">
        <f ca="1">INDIRECT(ADDRESS(ROW(),COLUMN()-2,4))*INDIRECT(ADDRESS(ROW(),COLUMN()-1,4))</f>
        <v>12000</v>
      </c>
      <c r="G99" s="45"/>
      <c r="H99" s="45"/>
      <c r="I99" s="45"/>
      <c r="J99" s="45"/>
    </row>
    <row r="100" spans="1:10" ht="13.5" customHeight="1" x14ac:dyDescent="0.2">
      <c r="A100" s="81">
        <v>24101510</v>
      </c>
      <c r="B100" s="69" t="str">
        <f ca="1">IFERROR(INDEX(UNSPSCDes,MATCH(INDIRECT(ADDRESS(ROW(),COLUMN()-1,4)),UNSPSCCode,0)),"")</f>
        <v>Contenedor de basura plástico</v>
      </c>
      <c r="C100" s="89" t="s">
        <v>1449</v>
      </c>
      <c r="D100" s="81">
        <v>3</v>
      </c>
      <c r="E100" s="71">
        <v>1000</v>
      </c>
      <c r="F100" s="70">
        <f ca="1">INDIRECT(ADDRESS(ROW(),COLUMN()-2,4))*INDIRECT(ADDRESS(ROW(),COLUMN()-1,4))</f>
        <v>3000</v>
      </c>
      <c r="G100" s="45"/>
      <c r="H100" s="45"/>
      <c r="I100" s="45"/>
      <c r="J100" s="45"/>
    </row>
    <row r="101" spans="1:10" ht="13.5" customHeight="1" x14ac:dyDescent="0.2">
      <c r="A101" s="81">
        <v>24101510</v>
      </c>
      <c r="B101" s="69" t="str">
        <f ca="1">IFERROR(INDEX(UNSPSCDes,MATCH(INDIRECT(ADDRESS(ROW(),COLUMN()-1,4)),UNSPSCCode,0)),"")</f>
        <v>Contenedor de basura plástico</v>
      </c>
      <c r="C101" s="89" t="s">
        <v>1449</v>
      </c>
      <c r="D101" s="81">
        <v>5</v>
      </c>
      <c r="E101" s="71">
        <v>450</v>
      </c>
      <c r="F101" s="70">
        <f ca="1">INDIRECT(ADDRESS(ROW(),COLUMN()-2,4))*INDIRECT(ADDRESS(ROW(),COLUMN()-1,4))</f>
        <v>2250</v>
      </c>
      <c r="G101" s="45"/>
      <c r="H101" s="45"/>
      <c r="I101" s="45"/>
      <c r="J101" s="45"/>
    </row>
    <row r="102" spans="1:10" ht="14.1" customHeight="1" x14ac:dyDescent="0.2">
      <c r="A102" s="45"/>
      <c r="B102" s="45"/>
      <c r="C102" s="45"/>
      <c r="D102" s="45"/>
      <c r="E102" s="73" t="s">
        <v>12550</v>
      </c>
      <c r="F102" s="74">
        <f ca="1">SUM(Table36[MONTO TOTAL ESTIMADO])</f>
        <v>17250</v>
      </c>
      <c r="G102" s="45"/>
      <c r="H102" s="45" t="str">
        <f>C92</f>
        <v>Bienes</v>
      </c>
      <c r="I102" s="45" t="str">
        <f>E92</f>
        <v>No</v>
      </c>
      <c r="J102" s="45" t="str">
        <f>D92</f>
        <v>Compras por debajo del Umbral</v>
      </c>
    </row>
    <row r="103" spans="1:10" ht="14.1" customHeight="1" thickBot="1" x14ac:dyDescent="0.3"/>
    <row r="104" spans="1:10" ht="33.75" customHeight="1" thickBot="1" x14ac:dyDescent="0.25">
      <c r="A104" s="64" t="s">
        <v>16382</v>
      </c>
      <c r="B104" s="64" t="s">
        <v>161</v>
      </c>
      <c r="C104" s="64" t="s">
        <v>11724</v>
      </c>
      <c r="D104" s="64" t="s">
        <v>14377</v>
      </c>
      <c r="E104" s="64" t="s">
        <v>10962</v>
      </c>
      <c r="F104" s="64" t="s">
        <v>11095</v>
      </c>
      <c r="G104" s="45"/>
      <c r="H104" s="45"/>
      <c r="I104" s="45"/>
      <c r="J104" s="45"/>
    </row>
    <row r="105" spans="1:10" ht="13.5" customHeight="1" thickBot="1" x14ac:dyDescent="0.25">
      <c r="A105" s="66" t="s">
        <v>18834</v>
      </c>
      <c r="B105" s="66" t="s">
        <v>18835</v>
      </c>
      <c r="C105" s="66" t="s">
        <v>6798</v>
      </c>
      <c r="D105" s="66" t="s">
        <v>1875</v>
      </c>
      <c r="E105" s="66" t="s">
        <v>6033</v>
      </c>
      <c r="F105" s="66"/>
      <c r="G105" s="45"/>
      <c r="H105" s="45"/>
      <c r="I105" s="45"/>
      <c r="J105" s="45"/>
    </row>
    <row r="106" spans="1:10" ht="14.1" customHeight="1" thickBot="1" x14ac:dyDescent="0.25">
      <c r="A106" s="101" t="s">
        <v>14827</v>
      </c>
      <c r="B106" s="67" t="s">
        <v>8528</v>
      </c>
      <c r="C106" s="77">
        <v>44562</v>
      </c>
      <c r="D106" s="101" t="s">
        <v>9386</v>
      </c>
      <c r="E106" s="67" t="s">
        <v>13093</v>
      </c>
      <c r="F106" s="80" t="s">
        <v>3080</v>
      </c>
      <c r="G106" s="45"/>
      <c r="H106" s="45"/>
      <c r="I106" s="45"/>
      <c r="J106" s="45"/>
    </row>
    <row r="107" spans="1:10" ht="14.1" customHeight="1" thickBot="1" x14ac:dyDescent="0.25">
      <c r="A107" s="102"/>
      <c r="B107" s="67" t="s">
        <v>1786</v>
      </c>
      <c r="C107" s="91">
        <f>IF(C106="","",IF(AND(MONTH(C106)&gt;=1,MONTH(C106)&lt;=3),1,IF(AND(MONTH(C106)&gt;=4,MONTH(C106)&lt;=6),2,IF(AND(MONTH(C106)&gt;=7,MONTH(C106)&lt;=9),3,4))))</f>
        <v>1</v>
      </c>
      <c r="D107" s="102"/>
      <c r="E107" s="67" t="s">
        <v>2417</v>
      </c>
      <c r="F107" s="66" t="s">
        <v>11112</v>
      </c>
      <c r="G107" s="45"/>
      <c r="H107" s="45"/>
      <c r="I107" s="45"/>
      <c r="J107" s="45"/>
    </row>
    <row r="108" spans="1:10" ht="14.1" customHeight="1" thickBot="1" x14ac:dyDescent="0.25">
      <c r="A108" s="102"/>
      <c r="B108" s="67" t="s">
        <v>12942</v>
      </c>
      <c r="C108" s="77">
        <v>44651</v>
      </c>
      <c r="D108" s="102"/>
      <c r="E108" s="67" t="s">
        <v>3073</v>
      </c>
      <c r="F108" s="66" t="s">
        <v>11112</v>
      </c>
      <c r="G108" s="45"/>
      <c r="H108" s="45"/>
      <c r="I108" s="45"/>
      <c r="J108" s="45"/>
    </row>
    <row r="109" spans="1:10" ht="14.1" customHeight="1" thickBot="1" x14ac:dyDescent="0.25">
      <c r="A109" s="102"/>
      <c r="B109" s="67" t="s">
        <v>1786</v>
      </c>
      <c r="C109" s="91">
        <f>IF(C108="","",IF(AND(MONTH(C108)&gt;=1,MONTH(C108)&lt;=3),1,IF(AND(MONTH(C108)&gt;=4,MONTH(C108)&lt;=6),2,IF(AND(MONTH(C108)&gt;=7,MONTH(C108)&lt;=9),3,4))))</f>
        <v>1</v>
      </c>
      <c r="D109" s="102"/>
      <c r="E109" s="67" t="s">
        <v>13192</v>
      </c>
      <c r="F109" s="66" t="s">
        <v>11112</v>
      </c>
      <c r="G109" s="45"/>
      <c r="H109" s="45"/>
      <c r="I109" s="45"/>
      <c r="J109" s="45"/>
    </row>
    <row r="110" spans="1:10" ht="14.1" customHeight="1" thickBot="1" x14ac:dyDescent="0.25">
      <c r="A110" s="45"/>
      <c r="B110" s="45"/>
      <c r="C110" s="45"/>
      <c r="D110" s="45"/>
      <c r="E110" s="45"/>
      <c r="F110" s="45"/>
      <c r="G110" s="45"/>
      <c r="H110" s="45"/>
      <c r="I110" s="45"/>
      <c r="J110" s="45"/>
    </row>
    <row r="111" spans="1:10" ht="14.1" customHeight="1" thickBot="1" x14ac:dyDescent="0.25">
      <c r="A111" s="72" t="s">
        <v>15735</v>
      </c>
      <c r="B111" s="72" t="s">
        <v>16146</v>
      </c>
      <c r="C111" s="72" t="s">
        <v>15641</v>
      </c>
      <c r="D111" s="72" t="s">
        <v>15251</v>
      </c>
      <c r="E111" s="72" t="s">
        <v>6932</v>
      </c>
      <c r="F111" s="72" t="s">
        <v>15280</v>
      </c>
      <c r="G111" s="45"/>
      <c r="H111" s="45"/>
      <c r="I111" s="45"/>
      <c r="J111" s="45"/>
    </row>
    <row r="112" spans="1:10" ht="14.1" customHeight="1" x14ac:dyDescent="0.2">
      <c r="A112" s="81">
        <v>90101801</v>
      </c>
      <c r="B112" s="69" t="str">
        <f t="shared" ref="B112:B119" ca="1" si="6">IFERROR(INDEX(UNSPSCDes,MATCH(INDIRECT(ADDRESS(ROW(),COLUMN()-1,4)),UNSPSCCode,0)),"")</f>
        <v>Comidas para llevar preparadas profesionalmente</v>
      </c>
      <c r="C112" s="82" t="s">
        <v>1449</v>
      </c>
      <c r="D112" s="81">
        <v>21450</v>
      </c>
      <c r="E112" s="71">
        <v>200</v>
      </c>
      <c r="F112" s="70">
        <f t="shared" ref="F112:F119" ca="1" si="7">INDIRECT(ADDRESS(ROW(),COLUMN()-2,4))*INDIRECT(ADDRESS(ROW(),COLUMN()-1,4))</f>
        <v>4290000</v>
      </c>
      <c r="G112" s="45"/>
      <c r="H112" s="45"/>
      <c r="I112" s="45"/>
      <c r="J112" s="45"/>
    </row>
    <row r="113" spans="1:10" ht="13.5" customHeight="1" x14ac:dyDescent="0.2">
      <c r="A113" s="81">
        <v>90101603</v>
      </c>
      <c r="B113" s="69" t="str">
        <f t="shared" ca="1" si="6"/>
        <v>Servicios de cáterin</v>
      </c>
      <c r="C113" s="82" t="s">
        <v>1449</v>
      </c>
      <c r="D113" s="81">
        <v>1</v>
      </c>
      <c r="E113" s="71">
        <v>220000</v>
      </c>
      <c r="F113" s="70">
        <f t="shared" ca="1" si="7"/>
        <v>220000</v>
      </c>
      <c r="G113" s="45"/>
      <c r="H113" s="45"/>
      <c r="I113" s="45"/>
      <c r="J113" s="45"/>
    </row>
    <row r="114" spans="1:10" ht="13.5" customHeight="1" x14ac:dyDescent="0.2">
      <c r="A114" s="81">
        <v>90101603</v>
      </c>
      <c r="B114" s="69" t="str">
        <f t="shared" ca="1" si="6"/>
        <v>Servicios de cáterin</v>
      </c>
      <c r="C114" s="82" t="s">
        <v>1449</v>
      </c>
      <c r="D114" s="81">
        <v>7</v>
      </c>
      <c r="E114" s="71">
        <v>100000</v>
      </c>
      <c r="F114" s="70">
        <f t="shared" ca="1" si="7"/>
        <v>700000</v>
      </c>
      <c r="G114" s="45"/>
      <c r="H114" s="45"/>
      <c r="I114" s="45"/>
      <c r="J114" s="45"/>
    </row>
    <row r="115" spans="1:10" ht="13.5" customHeight="1" x14ac:dyDescent="0.2">
      <c r="A115" s="81">
        <v>90101603</v>
      </c>
      <c r="B115" s="69" t="str">
        <f t="shared" ca="1" si="6"/>
        <v>Servicios de cáterin</v>
      </c>
      <c r="C115" s="82" t="s">
        <v>1449</v>
      </c>
      <c r="D115" s="81">
        <v>6</v>
      </c>
      <c r="E115" s="71">
        <v>50000</v>
      </c>
      <c r="F115" s="70">
        <f t="shared" ca="1" si="7"/>
        <v>300000</v>
      </c>
      <c r="G115" s="45"/>
      <c r="H115" s="45"/>
      <c r="I115" s="45"/>
      <c r="J115" s="45"/>
    </row>
    <row r="116" spans="1:10" ht="13.5" customHeight="1" x14ac:dyDescent="0.2">
      <c r="A116" s="81">
        <v>90101801</v>
      </c>
      <c r="B116" s="69" t="str">
        <f t="shared" ca="1" si="6"/>
        <v>Comidas para llevar preparadas profesionalmente</v>
      </c>
      <c r="C116" s="82" t="s">
        <v>1449</v>
      </c>
      <c r="D116" s="81">
        <v>35</v>
      </c>
      <c r="E116" s="71">
        <v>1000</v>
      </c>
      <c r="F116" s="70">
        <f t="shared" ca="1" si="7"/>
        <v>35000</v>
      </c>
      <c r="G116" s="45"/>
      <c r="H116" s="45"/>
      <c r="I116" s="45"/>
      <c r="J116" s="45"/>
    </row>
    <row r="117" spans="1:10" ht="13.5" customHeight="1" x14ac:dyDescent="0.2">
      <c r="A117" s="81">
        <v>90101801</v>
      </c>
      <c r="B117" s="69" t="str">
        <f t="shared" ca="1" si="6"/>
        <v>Comidas para llevar preparadas profesionalmente</v>
      </c>
      <c r="C117" s="82" t="s">
        <v>1449</v>
      </c>
      <c r="D117" s="81">
        <v>4875</v>
      </c>
      <c r="E117" s="71">
        <v>200</v>
      </c>
      <c r="F117" s="70">
        <f t="shared" ca="1" si="7"/>
        <v>975000</v>
      </c>
      <c r="G117" s="45"/>
      <c r="H117" s="45"/>
      <c r="I117" s="45"/>
      <c r="J117" s="45"/>
    </row>
    <row r="118" spans="1:10" ht="13.5" customHeight="1" x14ac:dyDescent="0.2">
      <c r="A118" s="81">
        <v>90101801</v>
      </c>
      <c r="B118" s="69" t="str">
        <f t="shared" ca="1" si="6"/>
        <v>Comidas para llevar preparadas profesionalmente</v>
      </c>
      <c r="C118" s="82" t="s">
        <v>1449</v>
      </c>
      <c r="D118" s="81">
        <v>495</v>
      </c>
      <c r="E118" s="71">
        <v>200</v>
      </c>
      <c r="F118" s="70">
        <f t="shared" ca="1" si="7"/>
        <v>99000</v>
      </c>
      <c r="G118" s="45"/>
      <c r="H118" s="45"/>
      <c r="I118" s="45"/>
      <c r="J118" s="45"/>
    </row>
    <row r="119" spans="1:10" ht="13.5" customHeight="1" x14ac:dyDescent="0.2">
      <c r="A119" s="81">
        <v>90101801</v>
      </c>
      <c r="B119" s="69" t="str">
        <f t="shared" ca="1" si="6"/>
        <v>Comidas para llevar preparadas profesionalmente</v>
      </c>
      <c r="C119" s="82" t="s">
        <v>1449</v>
      </c>
      <c r="D119" s="81">
        <v>1570</v>
      </c>
      <c r="E119" s="71">
        <v>200</v>
      </c>
      <c r="F119" s="70">
        <f t="shared" ca="1" si="7"/>
        <v>314000</v>
      </c>
      <c r="G119" s="45"/>
      <c r="H119" s="45"/>
      <c r="I119" s="45"/>
      <c r="J119" s="45"/>
    </row>
    <row r="120" spans="1:10" ht="14.1" customHeight="1" x14ac:dyDescent="0.2">
      <c r="A120" s="45"/>
      <c r="B120" s="45"/>
      <c r="C120" s="45"/>
      <c r="D120" s="45"/>
      <c r="E120" s="73" t="s">
        <v>12550</v>
      </c>
      <c r="F120" s="74">
        <f ca="1">SUM(Table37[MONTO TOTAL ESTIMADO])</f>
        <v>6933000</v>
      </c>
      <c r="G120" s="45"/>
      <c r="H120" s="45" t="str">
        <f>C105</f>
        <v>Servicios</v>
      </c>
      <c r="I120" s="45" t="str">
        <f>E105</f>
        <v>MIPYME Mujeres</v>
      </c>
      <c r="J120" s="45" t="str">
        <f>D105</f>
        <v>Comparacion de Precios</v>
      </c>
    </row>
    <row r="121" spans="1:10" ht="14.1" customHeight="1" thickBot="1" x14ac:dyDescent="0.3"/>
    <row r="122" spans="1:10" ht="33.75" customHeight="1" thickBot="1" x14ac:dyDescent="0.25">
      <c r="A122" s="64" t="s">
        <v>16382</v>
      </c>
      <c r="B122" s="64" t="s">
        <v>161</v>
      </c>
      <c r="C122" s="64" t="s">
        <v>11724</v>
      </c>
      <c r="D122" s="64" t="s">
        <v>14377</v>
      </c>
      <c r="E122" s="64" t="s">
        <v>10962</v>
      </c>
      <c r="F122" s="64" t="s">
        <v>11095</v>
      </c>
      <c r="G122" s="45"/>
      <c r="H122" s="45"/>
      <c r="I122" s="45"/>
      <c r="J122" s="45"/>
    </row>
    <row r="123" spans="1:10" ht="13.5" customHeight="1" thickBot="1" x14ac:dyDescent="0.25">
      <c r="A123" s="66" t="s">
        <v>18834</v>
      </c>
      <c r="B123" s="66" t="s">
        <v>18835</v>
      </c>
      <c r="C123" s="66" t="s">
        <v>6798</v>
      </c>
      <c r="D123" s="66" t="s">
        <v>2518</v>
      </c>
      <c r="E123" s="66" t="s">
        <v>17854</v>
      </c>
      <c r="F123" s="66"/>
      <c r="G123" s="45"/>
      <c r="H123" s="45"/>
      <c r="I123" s="45"/>
      <c r="J123" s="45"/>
    </row>
    <row r="124" spans="1:10" ht="14.1" customHeight="1" thickBot="1" x14ac:dyDescent="0.25">
      <c r="A124" s="101" t="s">
        <v>14827</v>
      </c>
      <c r="B124" s="67" t="s">
        <v>8528</v>
      </c>
      <c r="C124" s="76">
        <v>44652</v>
      </c>
      <c r="D124" s="101" t="s">
        <v>9386</v>
      </c>
      <c r="E124" s="67" t="s">
        <v>13093</v>
      </c>
      <c r="F124" s="66" t="s">
        <v>3080</v>
      </c>
      <c r="G124" s="45"/>
      <c r="H124" s="45"/>
      <c r="I124" s="45"/>
      <c r="J124" s="45"/>
    </row>
    <row r="125" spans="1:10" ht="14.1" customHeight="1" thickBot="1" x14ac:dyDescent="0.25">
      <c r="A125" s="102"/>
      <c r="B125" s="67" t="s">
        <v>1786</v>
      </c>
      <c r="C125" s="91">
        <f>IF(C124="","",IF(AND(MONTH(C124)&gt;=1,MONTH(C124)&lt;=3),1,IF(AND(MONTH(C124)&gt;=4,MONTH(C124)&lt;=6),2,IF(AND(MONTH(C124)&gt;=7,MONTH(C124)&lt;=9),3,4))))</f>
        <v>2</v>
      </c>
      <c r="D125" s="102"/>
      <c r="E125" s="67" t="s">
        <v>2417</v>
      </c>
      <c r="F125" s="66" t="s">
        <v>11112</v>
      </c>
      <c r="G125" s="45"/>
      <c r="H125" s="45"/>
      <c r="I125" s="45"/>
      <c r="J125" s="45"/>
    </row>
    <row r="126" spans="1:10" ht="14.1" customHeight="1" thickBot="1" x14ac:dyDescent="0.25">
      <c r="A126" s="102"/>
      <c r="B126" s="67" t="s">
        <v>12942</v>
      </c>
      <c r="C126" s="76">
        <v>44742</v>
      </c>
      <c r="D126" s="102"/>
      <c r="E126" s="67" t="s">
        <v>3073</v>
      </c>
      <c r="F126" s="66" t="s">
        <v>11112</v>
      </c>
      <c r="G126" s="45"/>
      <c r="H126" s="45"/>
      <c r="I126" s="45"/>
      <c r="J126" s="45"/>
    </row>
    <row r="127" spans="1:10" ht="14.1" customHeight="1" thickBot="1" x14ac:dyDescent="0.25">
      <c r="A127" s="102"/>
      <c r="B127" s="67" t="s">
        <v>1786</v>
      </c>
      <c r="C127" s="91">
        <f>IF(C126="","",IF(AND(MONTH(C126)&gt;=1,MONTH(C126)&lt;=3),1,IF(AND(MONTH(C126)&gt;=4,MONTH(C126)&lt;=6),2,IF(AND(MONTH(C126)&gt;=7,MONTH(C126)&lt;=9),3,4))))</f>
        <v>2</v>
      </c>
      <c r="D127" s="102"/>
      <c r="E127" s="67" t="s">
        <v>13192</v>
      </c>
      <c r="F127" s="66" t="s">
        <v>11112</v>
      </c>
      <c r="G127" s="45"/>
      <c r="H127" s="45"/>
      <c r="I127" s="45"/>
      <c r="J127" s="45"/>
    </row>
    <row r="128" spans="1:10" ht="14.1" customHeight="1" thickBot="1" x14ac:dyDescent="0.25">
      <c r="A128" s="45"/>
      <c r="B128" s="45"/>
      <c r="C128" s="45"/>
      <c r="D128" s="45"/>
      <c r="E128" s="45"/>
      <c r="F128" s="45"/>
      <c r="G128" s="45"/>
      <c r="H128" s="45"/>
      <c r="I128" s="45"/>
      <c r="J128" s="45"/>
    </row>
    <row r="129" spans="1:10" ht="14.1" customHeight="1" thickBot="1" x14ac:dyDescent="0.25">
      <c r="A129" s="72" t="s">
        <v>15735</v>
      </c>
      <c r="B129" s="72" t="s">
        <v>16146</v>
      </c>
      <c r="C129" s="72" t="s">
        <v>15641</v>
      </c>
      <c r="D129" s="72" t="s">
        <v>15251</v>
      </c>
      <c r="E129" s="72" t="s">
        <v>6932</v>
      </c>
      <c r="F129" s="72" t="s">
        <v>15280</v>
      </c>
      <c r="G129" s="45"/>
      <c r="H129" s="45"/>
      <c r="I129" s="45"/>
      <c r="J129" s="45"/>
    </row>
    <row r="130" spans="1:10" ht="14.1" customHeight="1" x14ac:dyDescent="0.2">
      <c r="A130" s="81">
        <v>90101801</v>
      </c>
      <c r="B130" s="69" t="str">
        <f t="shared" ref="B130:B137" ca="1" si="8">IFERROR(INDEX(UNSPSCDes,MATCH(INDIRECT(ADDRESS(ROW(),COLUMN()-1,4)),UNSPSCCode,0)),"")</f>
        <v>Comidas para llevar preparadas profesionalmente</v>
      </c>
      <c r="C130" s="82" t="s">
        <v>1449</v>
      </c>
      <c r="D130" s="81">
        <v>21450</v>
      </c>
      <c r="E130" s="71">
        <v>200</v>
      </c>
      <c r="F130" s="70">
        <f t="shared" ref="F130:F137" ca="1" si="9">INDIRECT(ADDRESS(ROW(),COLUMN()-2,4))*INDIRECT(ADDRESS(ROW(),COLUMN()-1,4))</f>
        <v>4290000</v>
      </c>
      <c r="G130" s="45"/>
      <c r="H130" s="45"/>
      <c r="I130" s="45"/>
      <c r="J130" s="45"/>
    </row>
    <row r="131" spans="1:10" ht="13.5" customHeight="1" x14ac:dyDescent="0.2">
      <c r="A131" s="81">
        <v>90101603</v>
      </c>
      <c r="B131" s="69" t="str">
        <f t="shared" ca="1" si="8"/>
        <v>Servicios de cáterin</v>
      </c>
      <c r="C131" s="82" t="s">
        <v>1449</v>
      </c>
      <c r="D131" s="81">
        <v>3</v>
      </c>
      <c r="E131" s="71">
        <v>220000</v>
      </c>
      <c r="F131" s="70">
        <f t="shared" ca="1" si="9"/>
        <v>660000</v>
      </c>
      <c r="G131" s="45"/>
      <c r="H131" s="45"/>
      <c r="I131" s="45"/>
      <c r="J131" s="45"/>
    </row>
    <row r="132" spans="1:10" ht="13.5" customHeight="1" x14ac:dyDescent="0.2">
      <c r="A132" s="81">
        <v>90101603</v>
      </c>
      <c r="B132" s="69" t="str">
        <f t="shared" ca="1" si="8"/>
        <v>Servicios de cáterin</v>
      </c>
      <c r="C132" s="82" t="s">
        <v>1449</v>
      </c>
      <c r="D132" s="81">
        <v>1</v>
      </c>
      <c r="E132" s="71">
        <v>100000</v>
      </c>
      <c r="F132" s="70">
        <f t="shared" ca="1" si="9"/>
        <v>100000</v>
      </c>
      <c r="G132" s="45"/>
      <c r="H132" s="45"/>
      <c r="I132" s="45"/>
      <c r="J132" s="45"/>
    </row>
    <row r="133" spans="1:10" ht="13.5" customHeight="1" x14ac:dyDescent="0.2">
      <c r="A133" s="81">
        <v>90101603</v>
      </c>
      <c r="B133" s="69" t="str">
        <f t="shared" ca="1" si="8"/>
        <v>Servicios de cáterin</v>
      </c>
      <c r="C133" s="82" t="s">
        <v>1449</v>
      </c>
      <c r="D133" s="81">
        <v>3</v>
      </c>
      <c r="E133" s="71">
        <v>50000</v>
      </c>
      <c r="F133" s="70">
        <f t="shared" ca="1" si="9"/>
        <v>150000</v>
      </c>
      <c r="G133" s="45"/>
      <c r="H133" s="45"/>
      <c r="I133" s="45"/>
      <c r="J133" s="45"/>
    </row>
    <row r="134" spans="1:10" ht="13.5" customHeight="1" x14ac:dyDescent="0.2">
      <c r="A134" s="81">
        <v>90101801</v>
      </c>
      <c r="B134" s="69" t="str">
        <f t="shared" ca="1" si="8"/>
        <v>Comidas para llevar preparadas profesionalmente</v>
      </c>
      <c r="C134" s="82" t="s">
        <v>1449</v>
      </c>
      <c r="D134" s="81">
        <v>4875</v>
      </c>
      <c r="E134" s="71">
        <v>200</v>
      </c>
      <c r="F134" s="70">
        <f t="shared" ca="1" si="9"/>
        <v>975000</v>
      </c>
      <c r="G134" s="45"/>
      <c r="H134" s="45"/>
      <c r="I134" s="45"/>
      <c r="J134" s="45"/>
    </row>
    <row r="135" spans="1:10" ht="13.5" customHeight="1" x14ac:dyDescent="0.2">
      <c r="A135" s="81">
        <v>90101801</v>
      </c>
      <c r="B135" s="69" t="str">
        <f t="shared" ca="1" si="8"/>
        <v>Comidas para llevar preparadas profesionalmente</v>
      </c>
      <c r="C135" s="82" t="s">
        <v>1449</v>
      </c>
      <c r="D135" s="81">
        <v>495</v>
      </c>
      <c r="E135" s="71">
        <v>200</v>
      </c>
      <c r="F135" s="70">
        <f t="shared" ca="1" si="9"/>
        <v>99000</v>
      </c>
      <c r="G135" s="45"/>
      <c r="H135" s="45"/>
      <c r="I135" s="45"/>
      <c r="J135" s="45"/>
    </row>
    <row r="136" spans="1:10" ht="13.5" customHeight="1" x14ac:dyDescent="0.2">
      <c r="A136" s="81">
        <v>90101801</v>
      </c>
      <c r="B136" s="69" t="str">
        <f t="shared" ca="1" si="8"/>
        <v>Comidas para llevar preparadas profesionalmente</v>
      </c>
      <c r="C136" s="82" t="s">
        <v>1449</v>
      </c>
      <c r="D136" s="81">
        <v>7500</v>
      </c>
      <c r="E136" s="71">
        <v>200</v>
      </c>
      <c r="F136" s="70">
        <f t="shared" ca="1" si="9"/>
        <v>1500000</v>
      </c>
      <c r="G136" s="45"/>
      <c r="H136" s="45"/>
      <c r="I136" s="45"/>
      <c r="J136" s="45"/>
    </row>
    <row r="137" spans="1:10" ht="13.5" customHeight="1" x14ac:dyDescent="0.2">
      <c r="A137" s="81">
        <v>90101801</v>
      </c>
      <c r="B137" s="69" t="str">
        <f t="shared" ca="1" si="8"/>
        <v>Comidas para llevar preparadas profesionalmente</v>
      </c>
      <c r="C137" s="82" t="s">
        <v>1449</v>
      </c>
      <c r="D137" s="81">
        <v>1570</v>
      </c>
      <c r="E137" s="71">
        <v>200</v>
      </c>
      <c r="F137" s="70">
        <f t="shared" ca="1" si="9"/>
        <v>314000</v>
      </c>
      <c r="G137" s="45"/>
      <c r="H137" s="45"/>
      <c r="I137" s="45"/>
      <c r="J137" s="45"/>
    </row>
    <row r="138" spans="1:10" ht="14.1" customHeight="1" x14ac:dyDescent="0.2">
      <c r="A138" s="45"/>
      <c r="B138" s="45"/>
      <c r="C138" s="45"/>
      <c r="D138" s="45"/>
      <c r="E138" s="73" t="s">
        <v>12550</v>
      </c>
      <c r="F138" s="74">
        <f ca="1">SUM(Table38[MONTO TOTAL ESTIMADO])</f>
        <v>8088000</v>
      </c>
      <c r="G138" s="45"/>
      <c r="H138" s="45" t="str">
        <f>C123</f>
        <v>Servicios</v>
      </c>
      <c r="I138" s="45" t="str">
        <f>E123</f>
        <v>No</v>
      </c>
      <c r="J138" s="45" t="str">
        <f>D123</f>
        <v>Licitacion Publica</v>
      </c>
    </row>
    <row r="139" spans="1:10" ht="14.1" customHeight="1" thickBot="1" x14ac:dyDescent="0.3"/>
    <row r="140" spans="1:10" ht="33.75" customHeight="1" thickBot="1" x14ac:dyDescent="0.25">
      <c r="A140" s="64" t="s">
        <v>16382</v>
      </c>
      <c r="B140" s="64" t="s">
        <v>161</v>
      </c>
      <c r="C140" s="64" t="s">
        <v>11724</v>
      </c>
      <c r="D140" s="64" t="s">
        <v>14377</v>
      </c>
      <c r="E140" s="64" t="s">
        <v>10962</v>
      </c>
      <c r="F140" s="64" t="s">
        <v>11095</v>
      </c>
      <c r="G140" s="45"/>
      <c r="H140" s="45"/>
      <c r="I140" s="45"/>
      <c r="J140" s="45"/>
    </row>
    <row r="141" spans="1:10" ht="13.5" customHeight="1" thickBot="1" x14ac:dyDescent="0.25">
      <c r="A141" s="66" t="s">
        <v>18834</v>
      </c>
      <c r="B141" s="66" t="s">
        <v>18835</v>
      </c>
      <c r="C141" s="66" t="s">
        <v>6798</v>
      </c>
      <c r="D141" s="66" t="s">
        <v>1875</v>
      </c>
      <c r="E141" s="66" t="s">
        <v>17854</v>
      </c>
      <c r="F141" s="66"/>
      <c r="G141" s="45"/>
      <c r="H141" s="45"/>
      <c r="I141" s="45"/>
      <c r="J141" s="45"/>
    </row>
    <row r="142" spans="1:10" ht="14.1" customHeight="1" thickBot="1" x14ac:dyDescent="0.25">
      <c r="A142" s="101" t="s">
        <v>14827</v>
      </c>
      <c r="B142" s="67" t="s">
        <v>8528</v>
      </c>
      <c r="C142" s="76">
        <v>44743</v>
      </c>
      <c r="D142" s="101" t="s">
        <v>9386</v>
      </c>
      <c r="E142" s="67" t="s">
        <v>13093</v>
      </c>
      <c r="F142" s="66" t="s">
        <v>3080</v>
      </c>
      <c r="G142" s="45"/>
      <c r="H142" s="45"/>
      <c r="I142" s="45"/>
      <c r="J142" s="45"/>
    </row>
    <row r="143" spans="1:10" ht="14.1" customHeight="1" thickBot="1" x14ac:dyDescent="0.25">
      <c r="A143" s="102"/>
      <c r="B143" s="67" t="s">
        <v>1786</v>
      </c>
      <c r="C143" s="92">
        <f>IF(C142="","",IF(AND(MONTH(C142)&gt;=1,MONTH(C142)&lt;=3),1,IF(AND(MONTH(C142)&gt;=4,MONTH(C142)&lt;=6),2,IF(AND(MONTH(C142)&gt;=7,MONTH(C142)&lt;=9),3,4))))</f>
        <v>3</v>
      </c>
      <c r="D143" s="102"/>
      <c r="E143" s="67" t="s">
        <v>2417</v>
      </c>
      <c r="F143" s="66" t="s">
        <v>11112</v>
      </c>
      <c r="G143" s="45"/>
      <c r="H143" s="45"/>
      <c r="I143" s="45"/>
      <c r="J143" s="45"/>
    </row>
    <row r="144" spans="1:10" ht="14.1" customHeight="1" thickBot="1" x14ac:dyDescent="0.25">
      <c r="A144" s="102"/>
      <c r="B144" s="67" t="s">
        <v>12942</v>
      </c>
      <c r="C144" s="76">
        <v>44834</v>
      </c>
      <c r="D144" s="102"/>
      <c r="E144" s="67" t="s">
        <v>3073</v>
      </c>
      <c r="F144" s="66" t="s">
        <v>11112</v>
      </c>
      <c r="G144" s="45"/>
      <c r="H144" s="45"/>
      <c r="I144" s="45"/>
      <c r="J144" s="45"/>
    </row>
    <row r="145" spans="1:10" ht="14.1" customHeight="1" thickBot="1" x14ac:dyDescent="0.25">
      <c r="A145" s="102"/>
      <c r="B145" s="67" t="s">
        <v>1786</v>
      </c>
      <c r="C145" s="92">
        <f>IF(C144="","",IF(AND(MONTH(C144)&gt;=1,MONTH(C144)&lt;=3),1,IF(AND(MONTH(C144)&gt;=4,MONTH(C144)&lt;=6),2,IF(AND(MONTH(C144)&gt;=7,MONTH(C144)&lt;=9),3,4))))</f>
        <v>3</v>
      </c>
      <c r="D145" s="102"/>
      <c r="E145" s="67" t="s">
        <v>13192</v>
      </c>
      <c r="F145" s="66" t="s">
        <v>11112</v>
      </c>
      <c r="G145" s="45"/>
      <c r="H145" s="45"/>
      <c r="I145" s="45"/>
      <c r="J145" s="45"/>
    </row>
    <row r="146" spans="1:10" ht="14.1" customHeight="1" thickBot="1" x14ac:dyDescent="0.25">
      <c r="A146" s="45"/>
      <c r="B146" s="45"/>
      <c r="C146" s="45"/>
      <c r="D146" s="45"/>
      <c r="E146" s="45"/>
      <c r="F146" s="45"/>
      <c r="G146" s="45"/>
      <c r="H146" s="45"/>
      <c r="I146" s="45"/>
      <c r="J146" s="45"/>
    </row>
    <row r="147" spans="1:10" ht="14.1" customHeight="1" thickBot="1" x14ac:dyDescent="0.25">
      <c r="A147" s="72" t="s">
        <v>15735</v>
      </c>
      <c r="B147" s="72" t="s">
        <v>16146</v>
      </c>
      <c r="C147" s="72" t="s">
        <v>15641</v>
      </c>
      <c r="D147" s="72" t="s">
        <v>15251</v>
      </c>
      <c r="E147" s="72" t="s">
        <v>6932</v>
      </c>
      <c r="F147" s="72" t="s">
        <v>15280</v>
      </c>
      <c r="G147" s="45"/>
      <c r="H147" s="45"/>
      <c r="I147" s="45"/>
      <c r="J147" s="45"/>
    </row>
    <row r="148" spans="1:10" ht="14.1" customHeight="1" x14ac:dyDescent="0.2">
      <c r="A148" s="81">
        <v>90101801</v>
      </c>
      <c r="B148" s="69" t="str">
        <f t="shared" ref="B148:B156" ca="1" si="10">IFERROR(INDEX(UNSPSCDes,MATCH(INDIRECT(ADDRESS(ROW(),COLUMN()-1,4)),UNSPSCCode,0)),"")</f>
        <v>Comidas para llevar preparadas profesionalmente</v>
      </c>
      <c r="C148" s="82" t="s">
        <v>1449</v>
      </c>
      <c r="D148" s="81">
        <v>21450</v>
      </c>
      <c r="E148" s="71">
        <v>200</v>
      </c>
      <c r="F148" s="70">
        <f t="shared" ref="F148:F156" ca="1" si="11">INDIRECT(ADDRESS(ROW(),COLUMN()-2,4))*INDIRECT(ADDRESS(ROW(),COLUMN()-1,4))</f>
        <v>4290000</v>
      </c>
      <c r="G148" s="45"/>
      <c r="H148" s="45"/>
      <c r="I148" s="45"/>
      <c r="J148" s="45"/>
    </row>
    <row r="149" spans="1:10" ht="13.5" customHeight="1" x14ac:dyDescent="0.2">
      <c r="A149" s="81">
        <v>90101603</v>
      </c>
      <c r="B149" s="69" t="str">
        <f t="shared" ca="1" si="10"/>
        <v>Servicios de cáterin</v>
      </c>
      <c r="C149" s="82" t="s">
        <v>1449</v>
      </c>
      <c r="D149" s="81">
        <v>1</v>
      </c>
      <c r="E149" s="71">
        <v>195000</v>
      </c>
      <c r="F149" s="70">
        <f t="shared" ca="1" si="11"/>
        <v>195000</v>
      </c>
      <c r="G149" s="45"/>
      <c r="H149" s="45"/>
      <c r="I149" s="45"/>
      <c r="J149" s="45"/>
    </row>
    <row r="150" spans="1:10" ht="13.5" customHeight="1" x14ac:dyDescent="0.2">
      <c r="A150" s="81">
        <v>90101603</v>
      </c>
      <c r="B150" s="69" t="str">
        <f t="shared" ca="1" si="10"/>
        <v>Servicios de cáterin</v>
      </c>
      <c r="C150" s="82" t="s">
        <v>1449</v>
      </c>
      <c r="D150" s="81">
        <v>4</v>
      </c>
      <c r="E150" s="71">
        <v>100000</v>
      </c>
      <c r="F150" s="70">
        <f t="shared" ca="1" si="11"/>
        <v>400000</v>
      </c>
      <c r="G150" s="45"/>
      <c r="H150" s="45"/>
      <c r="I150" s="45"/>
      <c r="J150" s="45"/>
    </row>
    <row r="151" spans="1:10" ht="13.5" customHeight="1" x14ac:dyDescent="0.2">
      <c r="A151" s="81">
        <v>90101603</v>
      </c>
      <c r="B151" s="69" t="str">
        <f t="shared" ca="1" si="10"/>
        <v>Servicios de cáterin</v>
      </c>
      <c r="C151" s="82" t="s">
        <v>1449</v>
      </c>
      <c r="D151" s="81">
        <v>10</v>
      </c>
      <c r="E151" s="71">
        <v>50000</v>
      </c>
      <c r="F151" s="70">
        <f t="shared" ca="1" si="11"/>
        <v>500000</v>
      </c>
      <c r="G151" s="45"/>
      <c r="H151" s="45"/>
      <c r="I151" s="45"/>
      <c r="J151" s="45"/>
    </row>
    <row r="152" spans="1:10" ht="13.5" customHeight="1" x14ac:dyDescent="0.2">
      <c r="A152" s="81">
        <v>90101801</v>
      </c>
      <c r="B152" s="69" t="str">
        <f t="shared" ca="1" si="10"/>
        <v>Comidas para llevar preparadas profesionalmente</v>
      </c>
      <c r="C152" s="82" t="s">
        <v>1449</v>
      </c>
      <c r="D152" s="81">
        <v>4875</v>
      </c>
      <c r="E152" s="71">
        <v>200</v>
      </c>
      <c r="F152" s="70">
        <f t="shared" ca="1" si="11"/>
        <v>975000</v>
      </c>
      <c r="G152" s="45"/>
      <c r="H152" s="45"/>
      <c r="I152" s="45"/>
      <c r="J152" s="45"/>
    </row>
    <row r="153" spans="1:10" ht="13.5" customHeight="1" x14ac:dyDescent="0.2">
      <c r="A153" s="81">
        <v>90101801</v>
      </c>
      <c r="B153" s="69" t="str">
        <f t="shared" ca="1" si="10"/>
        <v>Comidas para llevar preparadas profesionalmente</v>
      </c>
      <c r="C153" s="82" t="s">
        <v>1449</v>
      </c>
      <c r="D153" s="81">
        <v>495</v>
      </c>
      <c r="E153" s="71">
        <v>200</v>
      </c>
      <c r="F153" s="70">
        <f t="shared" ca="1" si="11"/>
        <v>99000</v>
      </c>
      <c r="G153" s="45"/>
      <c r="H153" s="45"/>
      <c r="I153" s="45"/>
      <c r="J153" s="45"/>
    </row>
    <row r="154" spans="1:10" ht="13.5" customHeight="1" x14ac:dyDescent="0.2">
      <c r="A154" s="81">
        <v>90101801</v>
      </c>
      <c r="B154" s="69" t="str">
        <f t="shared" ca="1" si="10"/>
        <v>Comidas para llevar preparadas profesionalmente</v>
      </c>
      <c r="C154" s="82" t="s">
        <v>1449</v>
      </c>
      <c r="D154" s="81">
        <v>750</v>
      </c>
      <c r="E154" s="71">
        <v>200</v>
      </c>
      <c r="F154" s="70">
        <f t="shared" ca="1" si="11"/>
        <v>150000</v>
      </c>
      <c r="G154" s="45"/>
      <c r="H154" s="45"/>
      <c r="I154" s="45"/>
      <c r="J154" s="45"/>
    </row>
    <row r="155" spans="1:10" ht="13.5" customHeight="1" x14ac:dyDescent="0.2">
      <c r="A155" s="81">
        <v>90101801</v>
      </c>
      <c r="B155" s="69" t="str">
        <f t="shared" ca="1" si="10"/>
        <v>Comidas para llevar preparadas profesionalmente</v>
      </c>
      <c r="C155" s="82" t="s">
        <v>1449</v>
      </c>
      <c r="D155" s="81">
        <v>750</v>
      </c>
      <c r="E155" s="71">
        <v>200</v>
      </c>
      <c r="F155" s="70">
        <f t="shared" ca="1" si="11"/>
        <v>150000</v>
      </c>
      <c r="G155" s="45"/>
      <c r="H155" s="45"/>
      <c r="I155" s="45"/>
      <c r="J155" s="45"/>
    </row>
    <row r="156" spans="1:10" ht="13.5" customHeight="1" x14ac:dyDescent="0.2">
      <c r="A156" s="81">
        <v>90101801</v>
      </c>
      <c r="B156" s="69" t="str">
        <f t="shared" ca="1" si="10"/>
        <v>Comidas para llevar preparadas profesionalmente</v>
      </c>
      <c r="C156" s="82" t="s">
        <v>1449</v>
      </c>
      <c r="D156" s="81">
        <v>1570</v>
      </c>
      <c r="E156" s="71">
        <v>200</v>
      </c>
      <c r="F156" s="70">
        <f t="shared" ca="1" si="11"/>
        <v>314000</v>
      </c>
      <c r="G156" s="45"/>
      <c r="H156" s="45"/>
      <c r="I156" s="45"/>
      <c r="J156" s="45"/>
    </row>
    <row r="157" spans="1:10" ht="14.1" customHeight="1" x14ac:dyDescent="0.2">
      <c r="A157" s="45"/>
      <c r="B157" s="45"/>
      <c r="C157" s="45"/>
      <c r="D157" s="45"/>
      <c r="E157" s="73" t="s">
        <v>12550</v>
      </c>
      <c r="F157" s="74">
        <f ca="1">SUM(Table39[MONTO TOTAL ESTIMADO])</f>
        <v>7073000</v>
      </c>
      <c r="G157" s="45"/>
      <c r="H157" s="45" t="str">
        <f>C141</f>
        <v>Servicios</v>
      </c>
      <c r="I157" s="45" t="str">
        <f>E141</f>
        <v>No</v>
      </c>
      <c r="J157" s="45" t="str">
        <f>D141</f>
        <v>Comparacion de Precios</v>
      </c>
    </row>
    <row r="158" spans="1:10" ht="14.1" customHeight="1" thickBot="1" x14ac:dyDescent="0.3"/>
    <row r="159" spans="1:10" ht="33.75" customHeight="1" thickBot="1" x14ac:dyDescent="0.25">
      <c r="A159" s="64" t="s">
        <v>16382</v>
      </c>
      <c r="B159" s="64" t="s">
        <v>161</v>
      </c>
      <c r="C159" s="64" t="s">
        <v>11724</v>
      </c>
      <c r="D159" s="64" t="s">
        <v>14377</v>
      </c>
      <c r="E159" s="64" t="s">
        <v>10962</v>
      </c>
      <c r="F159" s="64" t="s">
        <v>11095</v>
      </c>
      <c r="G159" s="45"/>
      <c r="H159" s="45"/>
      <c r="I159" s="45"/>
      <c r="J159" s="45"/>
    </row>
    <row r="160" spans="1:10" ht="13.5" customHeight="1" thickBot="1" x14ac:dyDescent="0.25">
      <c r="A160" s="66" t="s">
        <v>18834</v>
      </c>
      <c r="B160" s="66" t="s">
        <v>18835</v>
      </c>
      <c r="C160" s="66" t="s">
        <v>6798</v>
      </c>
      <c r="D160" s="66" t="s">
        <v>2518</v>
      </c>
      <c r="E160" s="66" t="s">
        <v>17854</v>
      </c>
      <c r="F160" s="66"/>
      <c r="G160" s="45"/>
      <c r="H160" s="45"/>
      <c r="I160" s="45"/>
      <c r="J160" s="45"/>
    </row>
    <row r="161" spans="1:10" ht="14.1" customHeight="1" thickBot="1" x14ac:dyDescent="0.25">
      <c r="A161" s="101" t="s">
        <v>14827</v>
      </c>
      <c r="B161" s="67" t="s">
        <v>8528</v>
      </c>
      <c r="C161" s="76">
        <v>44835</v>
      </c>
      <c r="D161" s="101" t="s">
        <v>9386</v>
      </c>
      <c r="E161" s="67" t="s">
        <v>13093</v>
      </c>
      <c r="F161" s="66" t="s">
        <v>3080</v>
      </c>
      <c r="G161" s="45"/>
      <c r="H161" s="45"/>
      <c r="I161" s="45"/>
      <c r="J161" s="45"/>
    </row>
    <row r="162" spans="1:10" ht="14.1" customHeight="1" thickBot="1" x14ac:dyDescent="0.25">
      <c r="A162" s="102"/>
      <c r="B162" s="67" t="s">
        <v>1786</v>
      </c>
      <c r="C162" s="92">
        <f>IF(C161="","",IF(AND(MONTH(C161)&gt;=1,MONTH(C161)&lt;=3),1,IF(AND(MONTH(C161)&gt;=4,MONTH(C161)&lt;=6),2,IF(AND(MONTH(C161)&gt;=7,MONTH(C161)&lt;=9),3,4))))</f>
        <v>4</v>
      </c>
      <c r="D162" s="102"/>
      <c r="E162" s="67" t="s">
        <v>2417</v>
      </c>
      <c r="F162" s="66" t="s">
        <v>11112</v>
      </c>
      <c r="G162" s="45"/>
      <c r="H162" s="45"/>
      <c r="I162" s="45"/>
      <c r="J162" s="45"/>
    </row>
    <row r="163" spans="1:10" ht="14.1" customHeight="1" thickBot="1" x14ac:dyDescent="0.25">
      <c r="A163" s="102"/>
      <c r="B163" s="67" t="s">
        <v>12942</v>
      </c>
      <c r="C163" s="76">
        <v>44926</v>
      </c>
      <c r="D163" s="102"/>
      <c r="E163" s="67" t="s">
        <v>3073</v>
      </c>
      <c r="F163" s="66" t="s">
        <v>11112</v>
      </c>
      <c r="G163" s="45"/>
      <c r="H163" s="45"/>
      <c r="I163" s="45"/>
      <c r="J163" s="45"/>
    </row>
    <row r="164" spans="1:10" ht="14.1" customHeight="1" thickBot="1" x14ac:dyDescent="0.25">
      <c r="A164" s="102"/>
      <c r="B164" s="67" t="s">
        <v>1786</v>
      </c>
      <c r="C164" s="92">
        <f>IF(C163="","",IF(AND(MONTH(C163)&gt;=1,MONTH(C163)&lt;=3),1,IF(AND(MONTH(C163)&gt;=4,MONTH(C163)&lt;=6),2,IF(AND(MONTH(C163)&gt;=7,MONTH(C163)&lt;=9),3,4))))</f>
        <v>4</v>
      </c>
      <c r="D164" s="102"/>
      <c r="E164" s="67" t="s">
        <v>13192</v>
      </c>
      <c r="F164" s="66" t="s">
        <v>11112</v>
      </c>
      <c r="G164" s="45"/>
      <c r="H164" s="45"/>
      <c r="I164" s="45"/>
      <c r="J164" s="45"/>
    </row>
    <row r="165" spans="1:10" ht="14.1" customHeight="1" thickBot="1" x14ac:dyDescent="0.25">
      <c r="A165" s="45"/>
      <c r="B165" s="45"/>
      <c r="C165" s="45"/>
      <c r="D165" s="45"/>
      <c r="E165" s="45"/>
      <c r="F165" s="45"/>
      <c r="G165" s="45"/>
      <c r="H165" s="45"/>
      <c r="I165" s="45"/>
      <c r="J165" s="45"/>
    </row>
    <row r="166" spans="1:10" ht="14.1" customHeight="1" thickBot="1" x14ac:dyDescent="0.25">
      <c r="A166" s="72" t="s">
        <v>15735</v>
      </c>
      <c r="B166" s="72" t="s">
        <v>16146</v>
      </c>
      <c r="C166" s="72" t="s">
        <v>15641</v>
      </c>
      <c r="D166" s="72" t="s">
        <v>15251</v>
      </c>
      <c r="E166" s="72" t="s">
        <v>6932</v>
      </c>
      <c r="F166" s="72" t="s">
        <v>15280</v>
      </c>
      <c r="G166" s="45"/>
      <c r="H166" s="45"/>
      <c r="I166" s="45"/>
      <c r="J166" s="45"/>
    </row>
    <row r="167" spans="1:10" ht="13.5" customHeight="1" x14ac:dyDescent="0.2">
      <c r="A167" s="81">
        <v>90101801</v>
      </c>
      <c r="B167" s="69" t="str">
        <f t="shared" ref="B167:B176" ca="1" si="12">IFERROR(INDEX(UNSPSCDes,MATCH(INDIRECT(ADDRESS(ROW(),COLUMN()-1,4)),UNSPSCCode,0)),"")</f>
        <v>Comidas para llevar preparadas profesionalmente</v>
      </c>
      <c r="C167" s="82" t="s">
        <v>1449</v>
      </c>
      <c r="D167" s="81">
        <v>21450</v>
      </c>
      <c r="E167" s="71">
        <v>200</v>
      </c>
      <c r="F167" s="70">
        <f t="shared" ref="F167:F176" ca="1" si="13">INDIRECT(ADDRESS(ROW(),COLUMN()-2,4))*INDIRECT(ADDRESS(ROW(),COLUMN()-1,4))</f>
        <v>4290000</v>
      </c>
      <c r="G167" s="45"/>
      <c r="H167" s="45"/>
      <c r="I167" s="45"/>
      <c r="J167" s="45"/>
    </row>
    <row r="168" spans="1:10" ht="13.5" customHeight="1" x14ac:dyDescent="0.2">
      <c r="A168" s="81">
        <v>90101603</v>
      </c>
      <c r="B168" s="69" t="str">
        <f t="shared" ca="1" si="12"/>
        <v>Servicios de cáterin</v>
      </c>
      <c r="C168" s="82" t="s">
        <v>1449</v>
      </c>
      <c r="D168" s="81">
        <v>1</v>
      </c>
      <c r="E168" s="71">
        <v>220000</v>
      </c>
      <c r="F168" s="70">
        <f t="shared" ca="1" si="13"/>
        <v>220000</v>
      </c>
      <c r="G168" s="45"/>
      <c r="H168" s="45"/>
      <c r="I168" s="45"/>
      <c r="J168" s="45"/>
    </row>
    <row r="169" spans="1:10" ht="13.5" customHeight="1" x14ac:dyDescent="0.2">
      <c r="A169" s="81">
        <v>90101603</v>
      </c>
      <c r="B169" s="69" t="str">
        <f t="shared" ca="1" si="12"/>
        <v>Servicios de cáterin</v>
      </c>
      <c r="C169" s="82" t="s">
        <v>1449</v>
      </c>
      <c r="D169" s="81">
        <v>2</v>
      </c>
      <c r="E169" s="71">
        <v>100000</v>
      </c>
      <c r="F169" s="70">
        <f t="shared" ca="1" si="13"/>
        <v>200000</v>
      </c>
      <c r="G169" s="45"/>
      <c r="H169" s="45"/>
      <c r="I169" s="45"/>
      <c r="J169" s="45"/>
    </row>
    <row r="170" spans="1:10" ht="13.5" customHeight="1" x14ac:dyDescent="0.2">
      <c r="A170" s="81">
        <v>90101603</v>
      </c>
      <c r="B170" s="69" t="str">
        <f t="shared" ca="1" si="12"/>
        <v>Servicios de cáterin</v>
      </c>
      <c r="C170" s="82" t="s">
        <v>1449</v>
      </c>
      <c r="D170" s="81">
        <v>4</v>
      </c>
      <c r="E170" s="71">
        <v>50000</v>
      </c>
      <c r="F170" s="70">
        <f t="shared" ca="1" si="13"/>
        <v>200000</v>
      </c>
      <c r="G170" s="45"/>
      <c r="H170" s="45"/>
      <c r="I170" s="45"/>
      <c r="J170" s="45"/>
    </row>
    <row r="171" spans="1:10" ht="13.5" customHeight="1" x14ac:dyDescent="0.2">
      <c r="A171" s="81">
        <v>90101801</v>
      </c>
      <c r="B171" s="69" t="str">
        <f t="shared" ca="1" si="12"/>
        <v>Comidas para llevar preparadas profesionalmente</v>
      </c>
      <c r="C171" s="82" t="s">
        <v>1449</v>
      </c>
      <c r="D171" s="81">
        <v>4875</v>
      </c>
      <c r="E171" s="71">
        <v>200</v>
      </c>
      <c r="F171" s="70">
        <f t="shared" ca="1" si="13"/>
        <v>975000</v>
      </c>
      <c r="G171" s="45"/>
      <c r="H171" s="45"/>
      <c r="I171" s="45"/>
      <c r="J171" s="45"/>
    </row>
    <row r="172" spans="1:10" ht="13.5" customHeight="1" x14ac:dyDescent="0.2">
      <c r="A172" s="81">
        <v>90101801</v>
      </c>
      <c r="B172" s="69" t="str">
        <f t="shared" ca="1" si="12"/>
        <v>Comidas para llevar preparadas profesionalmente</v>
      </c>
      <c r="C172" s="82" t="s">
        <v>1449</v>
      </c>
      <c r="D172" s="81">
        <v>495</v>
      </c>
      <c r="E172" s="71">
        <v>200</v>
      </c>
      <c r="F172" s="70">
        <f t="shared" ca="1" si="13"/>
        <v>99000</v>
      </c>
      <c r="G172" s="45"/>
      <c r="H172" s="45"/>
      <c r="I172" s="45"/>
      <c r="J172" s="45"/>
    </row>
    <row r="173" spans="1:10" ht="13.5" customHeight="1" x14ac:dyDescent="0.2">
      <c r="A173" s="81">
        <v>90101801</v>
      </c>
      <c r="B173" s="69" t="str">
        <f t="shared" ca="1" si="12"/>
        <v>Comidas para llevar preparadas profesionalmente</v>
      </c>
      <c r="C173" s="82" t="s">
        <v>1449</v>
      </c>
      <c r="D173" s="81">
        <v>750</v>
      </c>
      <c r="E173" s="71">
        <v>200</v>
      </c>
      <c r="F173" s="70">
        <f t="shared" ca="1" si="13"/>
        <v>150000</v>
      </c>
      <c r="G173" s="45"/>
      <c r="H173" s="45"/>
      <c r="I173" s="45"/>
      <c r="J173" s="45"/>
    </row>
    <row r="174" spans="1:10" ht="13.5" customHeight="1" x14ac:dyDescent="0.2">
      <c r="A174" s="81">
        <v>90101801</v>
      </c>
      <c r="B174" s="69" t="str">
        <f t="shared" ca="1" si="12"/>
        <v>Comidas para llevar preparadas profesionalmente</v>
      </c>
      <c r="C174" s="82" t="s">
        <v>1449</v>
      </c>
      <c r="D174" s="81">
        <v>750</v>
      </c>
      <c r="E174" s="71">
        <v>200</v>
      </c>
      <c r="F174" s="70">
        <f t="shared" ca="1" si="13"/>
        <v>150000</v>
      </c>
      <c r="G174" s="45"/>
      <c r="H174" s="45"/>
      <c r="I174" s="45"/>
      <c r="J174" s="45"/>
    </row>
    <row r="175" spans="1:10" ht="13.5" customHeight="1" x14ac:dyDescent="0.2">
      <c r="A175" s="81">
        <v>90101603</v>
      </c>
      <c r="B175" s="69" t="str">
        <f t="shared" ca="1" si="12"/>
        <v>Servicios de cáterin</v>
      </c>
      <c r="C175" s="82" t="s">
        <v>1449</v>
      </c>
      <c r="D175" s="81">
        <v>1</v>
      </c>
      <c r="E175" s="71">
        <v>750000</v>
      </c>
      <c r="F175" s="70">
        <f t="shared" ca="1" si="13"/>
        <v>750000</v>
      </c>
      <c r="G175" s="45"/>
      <c r="H175" s="45"/>
      <c r="I175" s="45"/>
      <c r="J175" s="45"/>
    </row>
    <row r="176" spans="1:10" ht="13.5" customHeight="1" x14ac:dyDescent="0.2">
      <c r="A176" s="81">
        <v>90101801</v>
      </c>
      <c r="B176" s="69" t="str">
        <f t="shared" ca="1" si="12"/>
        <v>Comidas para llevar preparadas profesionalmente</v>
      </c>
      <c r="C176" s="82" t="s">
        <v>1449</v>
      </c>
      <c r="D176" s="81">
        <v>1570</v>
      </c>
      <c r="E176" s="71">
        <v>200</v>
      </c>
      <c r="F176" s="70">
        <f t="shared" ca="1" si="13"/>
        <v>314000</v>
      </c>
      <c r="G176" s="45"/>
      <c r="H176" s="45"/>
      <c r="I176" s="45"/>
      <c r="J176" s="45"/>
    </row>
    <row r="177" spans="1:10" ht="14.1" customHeight="1" x14ac:dyDescent="0.2">
      <c r="A177" s="45"/>
      <c r="B177" s="45"/>
      <c r="C177" s="45"/>
      <c r="D177" s="45"/>
      <c r="E177" s="73" t="s">
        <v>12550</v>
      </c>
      <c r="F177" s="74">
        <f ca="1">SUM(Table310[MONTO TOTAL ESTIMADO])</f>
        <v>7348000</v>
      </c>
      <c r="G177" s="45"/>
      <c r="H177" s="45" t="str">
        <f>C160</f>
        <v>Servicios</v>
      </c>
      <c r="I177" s="45" t="str">
        <f>E160</f>
        <v>No</v>
      </c>
      <c r="J177" s="45" t="str">
        <f>D160</f>
        <v>Licitacion Publica</v>
      </c>
    </row>
    <row r="178" spans="1:10" ht="14.1" customHeight="1" thickBot="1" x14ac:dyDescent="0.3"/>
    <row r="179" spans="1:10" ht="33.75" customHeight="1" thickBot="1" x14ac:dyDescent="0.25">
      <c r="A179" s="64" t="s">
        <v>16382</v>
      </c>
      <c r="B179" s="64" t="s">
        <v>161</v>
      </c>
      <c r="C179" s="64" t="s">
        <v>11724</v>
      </c>
      <c r="D179" s="64" t="s">
        <v>14377</v>
      </c>
      <c r="E179" s="64" t="s">
        <v>10962</v>
      </c>
      <c r="F179" s="64" t="s">
        <v>11095</v>
      </c>
      <c r="G179" s="45"/>
      <c r="H179" s="45"/>
      <c r="I179" s="45"/>
      <c r="J179" s="45"/>
    </row>
    <row r="180" spans="1:10" ht="13.5" customHeight="1" thickBot="1" x14ac:dyDescent="0.25">
      <c r="A180" s="66" t="s">
        <v>18836</v>
      </c>
      <c r="B180" s="66" t="s">
        <v>18837</v>
      </c>
      <c r="C180" s="66" t="s">
        <v>6798</v>
      </c>
      <c r="D180" s="66" t="s">
        <v>17483</v>
      </c>
      <c r="E180" s="66" t="s">
        <v>8854</v>
      </c>
      <c r="F180" s="66"/>
      <c r="G180" s="45"/>
      <c r="H180" s="45"/>
      <c r="I180" s="45"/>
      <c r="J180" s="45"/>
    </row>
    <row r="181" spans="1:10" ht="14.1" customHeight="1" thickBot="1" x14ac:dyDescent="0.25">
      <c r="A181" s="101" t="s">
        <v>14827</v>
      </c>
      <c r="B181" s="67" t="s">
        <v>8528</v>
      </c>
      <c r="C181" s="76">
        <v>44562</v>
      </c>
      <c r="D181" s="101" t="s">
        <v>9386</v>
      </c>
      <c r="E181" s="67" t="s">
        <v>13093</v>
      </c>
      <c r="F181" s="66" t="s">
        <v>3080</v>
      </c>
      <c r="G181" s="45"/>
      <c r="H181" s="45"/>
      <c r="I181" s="45"/>
      <c r="J181" s="45"/>
    </row>
    <row r="182" spans="1:10" ht="14.1" customHeight="1" thickBot="1" x14ac:dyDescent="0.25">
      <c r="A182" s="102"/>
      <c r="B182" s="67" t="s">
        <v>1786</v>
      </c>
      <c r="C182" s="92">
        <f>IF(C181="","",IF(AND(MONTH(C181)&gt;=1,MONTH(C181)&lt;=3),1,IF(AND(MONTH(C181)&gt;=4,MONTH(C181)&lt;=6),2,IF(AND(MONTH(C181)&gt;=7,MONTH(C181)&lt;=9),3,4))))</f>
        <v>1</v>
      </c>
      <c r="D182" s="102"/>
      <c r="E182" s="67" t="s">
        <v>2417</v>
      </c>
      <c r="F182" s="66" t="s">
        <v>11112</v>
      </c>
      <c r="G182" s="45"/>
      <c r="H182" s="45"/>
      <c r="I182" s="45"/>
      <c r="J182" s="45"/>
    </row>
    <row r="183" spans="1:10" ht="14.1" customHeight="1" thickBot="1" x14ac:dyDescent="0.25">
      <c r="A183" s="102"/>
      <c r="B183" s="67" t="s">
        <v>12942</v>
      </c>
      <c r="C183" s="76">
        <v>44651</v>
      </c>
      <c r="D183" s="102"/>
      <c r="E183" s="67" t="s">
        <v>3073</v>
      </c>
      <c r="F183" s="66" t="s">
        <v>11112</v>
      </c>
      <c r="G183" s="45"/>
      <c r="H183" s="45"/>
      <c r="I183" s="45"/>
      <c r="J183" s="45"/>
    </row>
    <row r="184" spans="1:10" ht="14.1" customHeight="1" thickBot="1" x14ac:dyDescent="0.25">
      <c r="A184" s="102"/>
      <c r="B184" s="67" t="s">
        <v>1786</v>
      </c>
      <c r="C184" s="92">
        <f>IF(C183="","",IF(AND(MONTH(C183)&gt;=1,MONTH(C183)&lt;=3),1,IF(AND(MONTH(C183)&gt;=4,MONTH(C183)&lt;=6),2,IF(AND(MONTH(C183)&gt;=7,MONTH(C183)&lt;=9),3,4))))</f>
        <v>1</v>
      </c>
      <c r="D184" s="102"/>
      <c r="E184" s="67" t="s">
        <v>13192</v>
      </c>
      <c r="F184" s="66" t="s">
        <v>11112</v>
      </c>
      <c r="G184" s="45"/>
      <c r="H184" s="45"/>
      <c r="I184" s="45"/>
      <c r="J184" s="45"/>
    </row>
    <row r="185" spans="1:10" ht="14.1" customHeight="1" thickBot="1" x14ac:dyDescent="0.25">
      <c r="A185" s="45"/>
      <c r="B185" s="45"/>
      <c r="C185" s="45"/>
      <c r="D185" s="45"/>
      <c r="E185" s="45"/>
      <c r="F185" s="45"/>
      <c r="G185" s="45"/>
      <c r="H185" s="45"/>
      <c r="I185" s="45"/>
      <c r="J185" s="45"/>
    </row>
    <row r="186" spans="1:10" ht="14.1" customHeight="1" thickBot="1" x14ac:dyDescent="0.25">
      <c r="A186" s="72" t="s">
        <v>15735</v>
      </c>
      <c r="B186" s="72" t="s">
        <v>16146</v>
      </c>
      <c r="C186" s="72" t="s">
        <v>15641</v>
      </c>
      <c r="D186" s="72" t="s">
        <v>15251</v>
      </c>
      <c r="E186" s="72" t="s">
        <v>6932</v>
      </c>
      <c r="F186" s="72" t="s">
        <v>15280</v>
      </c>
      <c r="G186" s="45"/>
      <c r="H186" s="45"/>
      <c r="I186" s="45"/>
      <c r="J186" s="45"/>
    </row>
    <row r="187" spans="1:10" ht="13.5" customHeight="1" x14ac:dyDescent="0.2">
      <c r="A187" s="81">
        <v>78111808</v>
      </c>
      <c r="B187" s="69" t="str">
        <f ca="1">IFERROR(INDEX(UNSPSCDes,MATCH(INDIRECT(ADDRESS(ROW(),COLUMN()-1,4)),UNSPSCCode,0)),"")</f>
        <v>Alquiler de vehículos</v>
      </c>
      <c r="C187" s="82" t="s">
        <v>1449</v>
      </c>
      <c r="D187" s="81">
        <v>3</v>
      </c>
      <c r="E187" s="71">
        <v>10000</v>
      </c>
      <c r="F187" s="70">
        <f ca="1">INDIRECT(ADDRESS(ROW(),COLUMN()-2,4))*INDIRECT(ADDRESS(ROW(),COLUMN()-1,4))</f>
        <v>30000</v>
      </c>
      <c r="G187" s="45"/>
      <c r="H187" s="45"/>
      <c r="I187" s="45"/>
      <c r="J187" s="45"/>
    </row>
    <row r="188" spans="1:10" ht="13.5" customHeight="1" x14ac:dyDescent="0.2">
      <c r="A188" s="81">
        <v>78111808</v>
      </c>
      <c r="B188" s="69" t="str">
        <f ca="1">IFERROR(INDEX(UNSPSCDes,MATCH(INDIRECT(ADDRESS(ROW(),COLUMN()-1,4)),UNSPSCCode,0)),"")</f>
        <v>Alquiler de vehículos</v>
      </c>
      <c r="C188" s="82" t="s">
        <v>1449</v>
      </c>
      <c r="D188" s="81">
        <v>2</v>
      </c>
      <c r="E188" s="71">
        <v>115000</v>
      </c>
      <c r="F188" s="70">
        <f ca="1">INDIRECT(ADDRESS(ROW(),COLUMN()-2,4))*INDIRECT(ADDRESS(ROW(),COLUMN()-1,4))</f>
        <v>230000</v>
      </c>
      <c r="G188" s="45"/>
      <c r="H188" s="45"/>
      <c r="I188" s="45"/>
      <c r="J188" s="45"/>
    </row>
    <row r="189" spans="1:10" ht="14.1" customHeight="1" x14ac:dyDescent="0.2">
      <c r="A189" s="45"/>
      <c r="B189" s="45"/>
      <c r="C189" s="45"/>
      <c r="D189" s="45"/>
      <c r="E189" s="73" t="s">
        <v>12550</v>
      </c>
      <c r="F189" s="74">
        <f ca="1">SUM(Table311[MONTO TOTAL ESTIMADO])</f>
        <v>260000</v>
      </c>
      <c r="G189" s="45"/>
      <c r="H189" s="45" t="str">
        <f>C180</f>
        <v>Servicios</v>
      </c>
      <c r="I189" s="45" t="str">
        <f>E180</f>
        <v>Sí</v>
      </c>
      <c r="J189" s="45" t="str">
        <f>D180</f>
        <v>Compras Menores</v>
      </c>
    </row>
    <row r="190" spans="1:10" ht="14.1" customHeight="1" thickBot="1" x14ac:dyDescent="0.3"/>
    <row r="191" spans="1:10" ht="33.75" customHeight="1" thickBot="1" x14ac:dyDescent="0.25">
      <c r="A191" s="64" t="s">
        <v>16382</v>
      </c>
      <c r="B191" s="64" t="s">
        <v>161</v>
      </c>
      <c r="C191" s="64" t="s">
        <v>11724</v>
      </c>
      <c r="D191" s="64" t="s">
        <v>14377</v>
      </c>
      <c r="E191" s="64" t="s">
        <v>10962</v>
      </c>
      <c r="F191" s="64" t="s">
        <v>11095</v>
      </c>
      <c r="G191" s="45"/>
      <c r="H191" s="45"/>
      <c r="I191" s="45"/>
      <c r="J191" s="45"/>
    </row>
    <row r="192" spans="1:10" ht="13.5" customHeight="1" thickBot="1" x14ac:dyDescent="0.25">
      <c r="A192" s="66" t="s">
        <v>18836</v>
      </c>
      <c r="B192" s="66" t="s">
        <v>18837</v>
      </c>
      <c r="C192" s="66" t="s">
        <v>6798</v>
      </c>
      <c r="D192" s="66" t="s">
        <v>1875</v>
      </c>
      <c r="E192" s="66" t="s">
        <v>8854</v>
      </c>
      <c r="F192" s="66"/>
      <c r="G192" s="45"/>
      <c r="H192" s="45"/>
      <c r="I192" s="45"/>
      <c r="J192" s="45"/>
    </row>
    <row r="193" spans="1:10" ht="14.1" customHeight="1" thickBot="1" x14ac:dyDescent="0.25">
      <c r="A193" s="101" t="s">
        <v>14827</v>
      </c>
      <c r="B193" s="67" t="s">
        <v>8528</v>
      </c>
      <c r="C193" s="76">
        <v>44652</v>
      </c>
      <c r="D193" s="101" t="s">
        <v>9386</v>
      </c>
      <c r="E193" s="67" t="s">
        <v>13093</v>
      </c>
      <c r="F193" s="66" t="s">
        <v>3080</v>
      </c>
      <c r="G193" s="45"/>
      <c r="H193" s="45"/>
      <c r="I193" s="45"/>
      <c r="J193" s="45"/>
    </row>
    <row r="194" spans="1:10" ht="14.1" customHeight="1" thickBot="1" x14ac:dyDescent="0.25">
      <c r="A194" s="102"/>
      <c r="B194" s="67" t="s">
        <v>1786</v>
      </c>
      <c r="C194" s="92">
        <f>IF(C193="","",IF(AND(MONTH(C193)&gt;=1,MONTH(C193)&lt;=3),1,IF(AND(MONTH(C193)&gt;=4,MONTH(C193)&lt;=6),2,IF(AND(MONTH(C193)&gt;=7,MONTH(C193)&lt;=9),3,4))))</f>
        <v>2</v>
      </c>
      <c r="D194" s="102"/>
      <c r="E194" s="67" t="s">
        <v>2417</v>
      </c>
      <c r="F194" s="66" t="s">
        <v>11112</v>
      </c>
      <c r="G194" s="45"/>
      <c r="H194" s="45"/>
      <c r="I194" s="45"/>
      <c r="J194" s="45"/>
    </row>
    <row r="195" spans="1:10" ht="14.1" customHeight="1" thickBot="1" x14ac:dyDescent="0.25">
      <c r="A195" s="102"/>
      <c r="B195" s="67" t="s">
        <v>12942</v>
      </c>
      <c r="C195" s="76">
        <v>44742</v>
      </c>
      <c r="D195" s="102"/>
      <c r="E195" s="67" t="s">
        <v>3073</v>
      </c>
      <c r="F195" s="66" t="s">
        <v>11112</v>
      </c>
      <c r="G195" s="45"/>
      <c r="H195" s="45"/>
      <c r="I195" s="45"/>
      <c r="J195" s="45"/>
    </row>
    <row r="196" spans="1:10" ht="14.1" customHeight="1" thickBot="1" x14ac:dyDescent="0.25">
      <c r="A196" s="102"/>
      <c r="B196" s="67" t="s">
        <v>1786</v>
      </c>
      <c r="C196" s="92">
        <f>IF(C195="","",IF(AND(MONTH(C195)&gt;=1,MONTH(C195)&lt;=3),1,IF(AND(MONTH(C195)&gt;=4,MONTH(C195)&lt;=6),2,IF(AND(MONTH(C195)&gt;=7,MONTH(C195)&lt;=9),3,4))))</f>
        <v>2</v>
      </c>
      <c r="D196" s="102"/>
      <c r="E196" s="67" t="s">
        <v>13192</v>
      </c>
      <c r="F196" s="66" t="s">
        <v>11112</v>
      </c>
      <c r="G196" s="45"/>
      <c r="H196" s="45"/>
      <c r="I196" s="45"/>
      <c r="J196" s="45"/>
    </row>
    <row r="197" spans="1:10" ht="14.1" customHeight="1" thickBot="1" x14ac:dyDescent="0.25">
      <c r="A197" s="45"/>
      <c r="B197" s="45"/>
      <c r="C197" s="45"/>
      <c r="D197" s="45"/>
      <c r="E197" s="45"/>
      <c r="F197" s="45"/>
      <c r="G197" s="45"/>
      <c r="H197" s="45"/>
      <c r="I197" s="45"/>
      <c r="J197" s="45"/>
    </row>
    <row r="198" spans="1:10" ht="14.1" customHeight="1" thickBot="1" x14ac:dyDescent="0.25">
      <c r="A198" s="72" t="s">
        <v>15735</v>
      </c>
      <c r="B198" s="72" t="s">
        <v>16146</v>
      </c>
      <c r="C198" s="72" t="s">
        <v>15641</v>
      </c>
      <c r="D198" s="72" t="s">
        <v>15251</v>
      </c>
      <c r="E198" s="72" t="s">
        <v>6932</v>
      </c>
      <c r="F198" s="72" t="s">
        <v>15280</v>
      </c>
      <c r="G198" s="45"/>
      <c r="H198" s="45"/>
      <c r="I198" s="45"/>
      <c r="J198" s="45"/>
    </row>
    <row r="199" spans="1:10" ht="14.1" customHeight="1" x14ac:dyDescent="0.2">
      <c r="A199" s="81">
        <v>78111808</v>
      </c>
      <c r="B199" s="69" t="str">
        <f ca="1">IFERROR(INDEX(UNSPSCDes,MATCH(INDIRECT(ADDRESS(ROW(),COLUMN()-1,4)),UNSPSCCode,0)),"")</f>
        <v>Alquiler de vehículos</v>
      </c>
      <c r="C199" s="82" t="s">
        <v>1449</v>
      </c>
      <c r="D199" s="81">
        <v>120</v>
      </c>
      <c r="E199" s="71">
        <v>10000</v>
      </c>
      <c r="F199" s="70">
        <f ca="1">INDIRECT(ADDRESS(ROW(),COLUMN()-2,4))*INDIRECT(ADDRESS(ROW(),COLUMN()-1,4))</f>
        <v>1200000</v>
      </c>
      <c r="G199" s="45"/>
      <c r="H199" s="45"/>
      <c r="I199" s="45"/>
      <c r="J199" s="45"/>
    </row>
    <row r="200" spans="1:10" ht="13.5" customHeight="1" x14ac:dyDescent="0.2">
      <c r="A200" s="81">
        <v>78101601</v>
      </c>
      <c r="B200" s="69" t="str">
        <f ca="1">IFERROR(INDEX(UNSPSCDes,MATCH(INDIRECT(ADDRESS(ROW(),COLUMN()-1,4)),UNSPSCCode,0)),"")</f>
        <v>Servicios de transporte en furgones</v>
      </c>
      <c r="C200" s="82" t="s">
        <v>1449</v>
      </c>
      <c r="D200" s="81">
        <v>11</v>
      </c>
      <c r="E200" s="71">
        <v>55000</v>
      </c>
      <c r="F200" s="70">
        <f ca="1">INDIRECT(ADDRESS(ROW(),COLUMN()-2,4))*INDIRECT(ADDRESS(ROW(),COLUMN()-1,4))</f>
        <v>605000</v>
      </c>
      <c r="G200" s="45"/>
      <c r="H200" s="45"/>
      <c r="I200" s="45"/>
      <c r="J200" s="45"/>
    </row>
    <row r="201" spans="1:10" ht="13.5" customHeight="1" x14ac:dyDescent="0.2">
      <c r="A201" s="81">
        <v>78101601</v>
      </c>
      <c r="B201" s="69" t="str">
        <f ca="1">IFERROR(INDEX(UNSPSCDes,MATCH(INDIRECT(ADDRESS(ROW(),COLUMN()-1,4)),UNSPSCCode,0)),"")</f>
        <v>Servicios de transporte en furgones</v>
      </c>
      <c r="C201" s="82" t="s">
        <v>1449</v>
      </c>
      <c r="D201" s="81">
        <v>4</v>
      </c>
      <c r="E201" s="71">
        <v>65000</v>
      </c>
      <c r="F201" s="70">
        <f ca="1">INDIRECT(ADDRESS(ROW(),COLUMN()-2,4))*INDIRECT(ADDRESS(ROW(),COLUMN()-1,4))</f>
        <v>260000</v>
      </c>
      <c r="G201" s="45"/>
      <c r="H201" s="45"/>
      <c r="I201" s="45"/>
      <c r="J201" s="45"/>
    </row>
    <row r="202" spans="1:10" ht="13.5" customHeight="1" x14ac:dyDescent="0.2">
      <c r="A202" s="81">
        <v>78101601</v>
      </c>
      <c r="B202" s="69" t="str">
        <f ca="1">IFERROR(INDEX(UNSPSCDes,MATCH(INDIRECT(ADDRESS(ROW(),COLUMN()-1,4)),UNSPSCCode,0)),"")</f>
        <v>Servicios de transporte en furgones</v>
      </c>
      <c r="C202" s="82" t="s">
        <v>1449</v>
      </c>
      <c r="D202" s="81">
        <v>2</v>
      </c>
      <c r="E202" s="71">
        <v>115000</v>
      </c>
      <c r="F202" s="70">
        <f ca="1">INDIRECT(ADDRESS(ROW(),COLUMN()-2,4))*INDIRECT(ADDRESS(ROW(),COLUMN()-1,4))</f>
        <v>230000</v>
      </c>
      <c r="G202" s="45"/>
      <c r="H202" s="45"/>
      <c r="I202" s="45"/>
      <c r="J202" s="45"/>
    </row>
    <row r="203" spans="1:10" ht="14.1" customHeight="1" x14ac:dyDescent="0.2">
      <c r="A203" s="45"/>
      <c r="B203" s="45"/>
      <c r="C203" s="45"/>
      <c r="D203" s="45"/>
      <c r="E203" s="73" t="s">
        <v>12550</v>
      </c>
      <c r="F203" s="74">
        <f ca="1">SUM(Table312[MONTO TOTAL ESTIMADO])</f>
        <v>2295000</v>
      </c>
      <c r="G203" s="45"/>
      <c r="H203" s="45" t="str">
        <f>C192</f>
        <v>Servicios</v>
      </c>
      <c r="I203" s="45" t="str">
        <f>E192</f>
        <v>Sí</v>
      </c>
      <c r="J203" s="45" t="str">
        <f>D192</f>
        <v>Comparacion de Precios</v>
      </c>
    </row>
    <row r="204" spans="1:10" ht="14.1" customHeight="1" thickBot="1" x14ac:dyDescent="0.3"/>
    <row r="205" spans="1:10" ht="33.75" customHeight="1" thickBot="1" x14ac:dyDescent="0.25">
      <c r="A205" s="64" t="s">
        <v>16382</v>
      </c>
      <c r="B205" s="64" t="s">
        <v>161</v>
      </c>
      <c r="C205" s="64" t="s">
        <v>11724</v>
      </c>
      <c r="D205" s="64" t="s">
        <v>14377</v>
      </c>
      <c r="E205" s="64" t="s">
        <v>10962</v>
      </c>
      <c r="F205" s="64" t="s">
        <v>11095</v>
      </c>
      <c r="G205" s="45"/>
      <c r="H205" s="45"/>
      <c r="I205" s="45"/>
      <c r="J205" s="45"/>
    </row>
    <row r="206" spans="1:10" ht="13.5" customHeight="1" thickBot="1" x14ac:dyDescent="0.25">
      <c r="A206" s="66" t="s">
        <v>18836</v>
      </c>
      <c r="B206" s="66" t="s">
        <v>18837</v>
      </c>
      <c r="C206" s="66" t="s">
        <v>6798</v>
      </c>
      <c r="D206" s="66" t="s">
        <v>17483</v>
      </c>
      <c r="E206" s="66" t="s">
        <v>8854</v>
      </c>
      <c r="F206" s="66"/>
      <c r="G206" s="45"/>
      <c r="H206" s="45"/>
      <c r="I206" s="45"/>
      <c r="J206" s="45"/>
    </row>
    <row r="207" spans="1:10" ht="14.1" customHeight="1" thickBot="1" x14ac:dyDescent="0.25">
      <c r="A207" s="101" t="s">
        <v>14827</v>
      </c>
      <c r="B207" s="67" t="s">
        <v>8528</v>
      </c>
      <c r="C207" s="76">
        <v>44743</v>
      </c>
      <c r="D207" s="101" t="s">
        <v>9386</v>
      </c>
      <c r="E207" s="67" t="s">
        <v>13093</v>
      </c>
      <c r="F207" s="66" t="s">
        <v>3080</v>
      </c>
      <c r="G207" s="45"/>
      <c r="H207" s="45"/>
      <c r="I207" s="45"/>
      <c r="J207" s="45"/>
    </row>
    <row r="208" spans="1:10" ht="14.1" customHeight="1" thickBot="1" x14ac:dyDescent="0.25">
      <c r="A208" s="102"/>
      <c r="B208" s="67" t="s">
        <v>1786</v>
      </c>
      <c r="C208" s="92">
        <f>IF(C207="","",IF(AND(MONTH(C207)&gt;=1,MONTH(C207)&lt;=3),1,IF(AND(MONTH(C207)&gt;=4,MONTH(C207)&lt;=6),2,IF(AND(MONTH(C207)&gt;=7,MONTH(C207)&lt;=9),3,4))))</f>
        <v>3</v>
      </c>
      <c r="D208" s="102"/>
      <c r="E208" s="67" t="s">
        <v>2417</v>
      </c>
      <c r="F208" s="66" t="s">
        <v>11112</v>
      </c>
      <c r="G208" s="45"/>
      <c r="H208" s="45"/>
      <c r="I208" s="45"/>
      <c r="J208" s="45"/>
    </row>
    <row r="209" spans="1:10" ht="14.1" customHeight="1" thickBot="1" x14ac:dyDescent="0.25">
      <c r="A209" s="102"/>
      <c r="B209" s="67" t="s">
        <v>12942</v>
      </c>
      <c r="C209" s="76">
        <v>44834</v>
      </c>
      <c r="D209" s="102"/>
      <c r="E209" s="67" t="s">
        <v>3073</v>
      </c>
      <c r="F209" s="66" t="s">
        <v>11112</v>
      </c>
      <c r="G209" s="45"/>
      <c r="H209" s="45"/>
      <c r="I209" s="45"/>
      <c r="J209" s="45"/>
    </row>
    <row r="210" spans="1:10" ht="14.1" customHeight="1" thickBot="1" x14ac:dyDescent="0.25">
      <c r="A210" s="102"/>
      <c r="B210" s="67" t="s">
        <v>1786</v>
      </c>
      <c r="C210" s="92">
        <f>IF(C209="","",IF(AND(MONTH(C209)&gt;=1,MONTH(C209)&lt;=3),1,IF(AND(MONTH(C209)&gt;=4,MONTH(C209)&lt;=6),2,IF(AND(MONTH(C209)&gt;=7,MONTH(C209)&lt;=9),3,4))))</f>
        <v>3</v>
      </c>
      <c r="D210" s="102"/>
      <c r="E210" s="67" t="s">
        <v>13192</v>
      </c>
      <c r="F210" s="66" t="s">
        <v>11112</v>
      </c>
      <c r="G210" s="45"/>
      <c r="H210" s="45"/>
      <c r="I210" s="45"/>
      <c r="J210" s="45"/>
    </row>
    <row r="211" spans="1:10" ht="14.1" customHeight="1" thickBot="1" x14ac:dyDescent="0.25">
      <c r="A211" s="45"/>
      <c r="B211" s="45"/>
      <c r="C211" s="45"/>
      <c r="D211" s="45"/>
      <c r="E211" s="45"/>
      <c r="F211" s="45"/>
      <c r="G211" s="45"/>
      <c r="H211" s="45"/>
      <c r="I211" s="45"/>
      <c r="J211" s="45"/>
    </row>
    <row r="212" spans="1:10" ht="14.1" customHeight="1" thickBot="1" x14ac:dyDescent="0.25">
      <c r="A212" s="72" t="s">
        <v>15735</v>
      </c>
      <c r="B212" s="72" t="s">
        <v>16146</v>
      </c>
      <c r="C212" s="72" t="s">
        <v>15641</v>
      </c>
      <c r="D212" s="72" t="s">
        <v>15251</v>
      </c>
      <c r="E212" s="72" t="s">
        <v>6932</v>
      </c>
      <c r="F212" s="72" t="s">
        <v>15280</v>
      </c>
      <c r="G212" s="45"/>
      <c r="H212" s="45"/>
      <c r="I212" s="45"/>
      <c r="J212" s="45"/>
    </row>
    <row r="213" spans="1:10" ht="14.1" customHeight="1" x14ac:dyDescent="0.2">
      <c r="A213" s="81">
        <v>78111808</v>
      </c>
      <c r="B213" s="69" t="str">
        <f ca="1">IFERROR(INDEX(UNSPSCDes,MATCH(INDIRECT(ADDRESS(ROW(),COLUMN()-1,4)),UNSPSCCode,0)),"")</f>
        <v>Alquiler de vehículos</v>
      </c>
      <c r="C213" s="81" t="s">
        <v>1449</v>
      </c>
      <c r="D213" s="81">
        <v>2</v>
      </c>
      <c r="E213" s="71">
        <v>10000</v>
      </c>
      <c r="F213" s="70">
        <f ca="1">INDIRECT(ADDRESS(ROW(),COLUMN()-2,4))*INDIRECT(ADDRESS(ROW(),COLUMN()-1,4))</f>
        <v>20000</v>
      </c>
      <c r="G213" s="45"/>
      <c r="H213" s="45"/>
      <c r="I213" s="45"/>
      <c r="J213" s="45"/>
    </row>
    <row r="214" spans="1:10" ht="13.5" customHeight="1" x14ac:dyDescent="0.2">
      <c r="A214" s="81">
        <v>78101601</v>
      </c>
      <c r="B214" s="69" t="str">
        <f ca="1">IFERROR(INDEX(UNSPSCDes,MATCH(INDIRECT(ADDRESS(ROW(),COLUMN()-1,4)),UNSPSCCode,0)),"")</f>
        <v>Servicios de transporte en furgones</v>
      </c>
      <c r="C214" s="81" t="s">
        <v>1449</v>
      </c>
      <c r="D214" s="81">
        <v>2</v>
      </c>
      <c r="E214" s="71">
        <v>115000</v>
      </c>
      <c r="F214" s="70">
        <f ca="1">INDIRECT(ADDRESS(ROW(),COLUMN()-2,4))*INDIRECT(ADDRESS(ROW(),COLUMN()-1,4))</f>
        <v>230000</v>
      </c>
      <c r="G214" s="45"/>
      <c r="H214" s="45"/>
      <c r="I214" s="45"/>
      <c r="J214" s="45"/>
    </row>
    <row r="215" spans="1:10" ht="14.1" customHeight="1" x14ac:dyDescent="0.2">
      <c r="A215" s="45"/>
      <c r="B215" s="45"/>
      <c r="C215" s="45"/>
      <c r="D215" s="45"/>
      <c r="E215" s="73" t="s">
        <v>12550</v>
      </c>
      <c r="F215" s="74">
        <f ca="1">SUM(Table313[MONTO TOTAL ESTIMADO])</f>
        <v>250000</v>
      </c>
      <c r="G215" s="45"/>
      <c r="H215" s="45" t="str">
        <f>C206</f>
        <v>Servicios</v>
      </c>
      <c r="I215" s="45" t="str">
        <f>E206</f>
        <v>Sí</v>
      </c>
      <c r="J215" s="45" t="str">
        <f>D206</f>
        <v>Compras Menores</v>
      </c>
    </row>
    <row r="216" spans="1:10" ht="14.1" customHeight="1" thickBot="1" x14ac:dyDescent="0.3"/>
    <row r="217" spans="1:10" ht="33.75" customHeight="1" thickBot="1" x14ac:dyDescent="0.25">
      <c r="A217" s="64" t="s">
        <v>16382</v>
      </c>
      <c r="B217" s="64" t="s">
        <v>161</v>
      </c>
      <c r="C217" s="64" t="s">
        <v>11724</v>
      </c>
      <c r="D217" s="64" t="s">
        <v>14377</v>
      </c>
      <c r="E217" s="64" t="s">
        <v>10962</v>
      </c>
      <c r="F217" s="64" t="s">
        <v>11095</v>
      </c>
      <c r="G217" s="45"/>
      <c r="H217" s="45"/>
      <c r="I217" s="45"/>
      <c r="J217" s="45"/>
    </row>
    <row r="218" spans="1:10" ht="13.5" customHeight="1" thickBot="1" x14ac:dyDescent="0.25">
      <c r="A218" s="66" t="s">
        <v>18836</v>
      </c>
      <c r="B218" s="66" t="s">
        <v>18837</v>
      </c>
      <c r="C218" s="66" t="s">
        <v>6798</v>
      </c>
      <c r="D218" s="66" t="s">
        <v>10171</v>
      </c>
      <c r="E218" s="66" t="s">
        <v>8854</v>
      </c>
      <c r="F218" s="66"/>
      <c r="G218" s="45"/>
      <c r="H218" s="45"/>
      <c r="I218" s="45"/>
      <c r="J218" s="45"/>
    </row>
    <row r="219" spans="1:10" ht="14.1" customHeight="1" thickBot="1" x14ac:dyDescent="0.25">
      <c r="A219" s="101" t="s">
        <v>14827</v>
      </c>
      <c r="B219" s="67" t="s">
        <v>8528</v>
      </c>
      <c r="C219" s="76">
        <v>44835</v>
      </c>
      <c r="D219" s="101" t="s">
        <v>9386</v>
      </c>
      <c r="E219" s="67" t="s">
        <v>13093</v>
      </c>
      <c r="F219" s="66" t="s">
        <v>3080</v>
      </c>
      <c r="G219" s="45"/>
      <c r="H219" s="45"/>
      <c r="I219" s="45"/>
      <c r="J219" s="45"/>
    </row>
    <row r="220" spans="1:10" ht="14.1" customHeight="1" thickBot="1" x14ac:dyDescent="0.25">
      <c r="A220" s="102"/>
      <c r="B220" s="67" t="s">
        <v>1786</v>
      </c>
      <c r="C220" s="92">
        <f>IF(C219="","",IF(AND(MONTH(C219)&gt;=1,MONTH(C219)&lt;=3),1,IF(AND(MONTH(C219)&gt;=4,MONTH(C219)&lt;=6),2,IF(AND(MONTH(C219)&gt;=7,MONTH(C219)&lt;=9),3,4))))</f>
        <v>4</v>
      </c>
      <c r="D220" s="102"/>
      <c r="E220" s="67" t="s">
        <v>2417</v>
      </c>
      <c r="F220" s="66" t="s">
        <v>11112</v>
      </c>
      <c r="G220" s="45"/>
      <c r="H220" s="45"/>
      <c r="I220" s="45"/>
      <c r="J220" s="45"/>
    </row>
    <row r="221" spans="1:10" ht="14.1" customHeight="1" thickBot="1" x14ac:dyDescent="0.25">
      <c r="A221" s="102"/>
      <c r="B221" s="67" t="s">
        <v>12942</v>
      </c>
      <c r="C221" s="76">
        <v>44926</v>
      </c>
      <c r="D221" s="102"/>
      <c r="E221" s="67" t="s">
        <v>3073</v>
      </c>
      <c r="F221" s="66" t="s">
        <v>11112</v>
      </c>
      <c r="G221" s="45"/>
      <c r="H221" s="45"/>
      <c r="I221" s="45"/>
      <c r="J221" s="45"/>
    </row>
    <row r="222" spans="1:10" ht="14.1" customHeight="1" thickBot="1" x14ac:dyDescent="0.25">
      <c r="A222" s="102"/>
      <c r="B222" s="67" t="s">
        <v>1786</v>
      </c>
      <c r="C222" s="92">
        <f>IF(C221="","",IF(AND(MONTH(C221)&gt;=1,MONTH(C221)&lt;=3),1,IF(AND(MONTH(C221)&gt;=4,MONTH(C221)&lt;=6),2,IF(AND(MONTH(C221)&gt;=7,MONTH(C221)&lt;=9),3,4))))</f>
        <v>4</v>
      </c>
      <c r="D222" s="102"/>
      <c r="E222" s="67" t="s">
        <v>13192</v>
      </c>
      <c r="F222" s="66" t="s">
        <v>11112</v>
      </c>
      <c r="G222" s="45"/>
      <c r="H222" s="45"/>
      <c r="I222" s="45"/>
      <c r="J222" s="45"/>
    </row>
    <row r="223" spans="1:10" ht="14.1" customHeight="1" thickBot="1" x14ac:dyDescent="0.25">
      <c r="A223" s="45"/>
      <c r="B223" s="45"/>
      <c r="C223" s="45"/>
      <c r="D223" s="45"/>
      <c r="E223" s="45"/>
      <c r="F223" s="45"/>
      <c r="G223" s="45"/>
      <c r="H223" s="45"/>
      <c r="I223" s="45"/>
      <c r="J223" s="45"/>
    </row>
    <row r="224" spans="1:10" ht="14.1" customHeight="1" thickBot="1" x14ac:dyDescent="0.25">
      <c r="A224" s="72" t="s">
        <v>15735</v>
      </c>
      <c r="B224" s="72" t="s">
        <v>16146</v>
      </c>
      <c r="C224" s="72" t="s">
        <v>15641</v>
      </c>
      <c r="D224" s="72" t="s">
        <v>15251</v>
      </c>
      <c r="E224" s="72" t="s">
        <v>6932</v>
      </c>
      <c r="F224" s="72" t="s">
        <v>15280</v>
      </c>
      <c r="G224" s="45"/>
      <c r="H224" s="45"/>
      <c r="I224" s="45"/>
      <c r="J224" s="45"/>
    </row>
    <row r="225" spans="1:10" ht="14.1" customHeight="1" x14ac:dyDescent="0.2">
      <c r="A225" s="81">
        <v>78111808</v>
      </c>
      <c r="B225" s="69" t="str">
        <f ca="1">IFERROR(INDEX(UNSPSCDes,MATCH(INDIRECT(ADDRESS(ROW(),COLUMN()-1,4)),UNSPSCCode,0)),"")</f>
        <v>Alquiler de vehículos</v>
      </c>
      <c r="C225" s="82" t="s">
        <v>1449</v>
      </c>
      <c r="D225" s="81">
        <v>2</v>
      </c>
      <c r="E225" s="71">
        <v>10000</v>
      </c>
      <c r="F225" s="70">
        <f ca="1">INDIRECT(ADDRESS(ROW(),COLUMN()-2,4))*INDIRECT(ADDRESS(ROW(),COLUMN()-1,4))</f>
        <v>20000</v>
      </c>
      <c r="G225" s="45"/>
      <c r="H225" s="45"/>
      <c r="I225" s="45"/>
      <c r="J225" s="45"/>
    </row>
    <row r="226" spans="1:10" ht="13.5" customHeight="1" x14ac:dyDescent="0.2">
      <c r="A226" s="81">
        <v>78111808</v>
      </c>
      <c r="B226" s="69" t="str">
        <f ca="1">IFERROR(INDEX(UNSPSCDes,MATCH(INDIRECT(ADDRESS(ROW(),COLUMN()-1,4)),UNSPSCCode,0)),"")</f>
        <v>Alquiler de vehículos</v>
      </c>
      <c r="C226" s="82" t="s">
        <v>1449</v>
      </c>
      <c r="D226" s="81">
        <v>1</v>
      </c>
      <c r="E226" s="71">
        <v>30000</v>
      </c>
      <c r="F226" s="70">
        <f ca="1">INDIRECT(ADDRESS(ROW(),COLUMN()-2,4))*INDIRECT(ADDRESS(ROW(),COLUMN()-1,4))</f>
        <v>30000</v>
      </c>
      <c r="G226" s="45"/>
      <c r="H226" s="45"/>
      <c r="I226" s="45"/>
      <c r="J226" s="45"/>
    </row>
    <row r="227" spans="1:10" ht="14.1" customHeight="1" x14ac:dyDescent="0.2">
      <c r="A227" s="45"/>
      <c r="B227" s="45"/>
      <c r="C227" s="45"/>
      <c r="D227" s="45"/>
      <c r="E227" s="73" t="s">
        <v>12550</v>
      </c>
      <c r="F227" s="74">
        <f ca="1">SUM(Table314[MONTO TOTAL ESTIMADO])</f>
        <v>50000</v>
      </c>
      <c r="G227" s="45"/>
      <c r="H227" s="45" t="str">
        <f>C218</f>
        <v>Servicios</v>
      </c>
      <c r="I227" s="45" t="str">
        <f>E218</f>
        <v>Sí</v>
      </c>
      <c r="J227" s="45" t="str">
        <f>D218</f>
        <v>Compras por debajo del Umbral</v>
      </c>
    </row>
    <row r="228" spans="1:10" ht="14.1" customHeight="1" thickBot="1" x14ac:dyDescent="0.3"/>
    <row r="229" spans="1:10" ht="33.75" customHeight="1" thickBot="1" x14ac:dyDescent="0.25">
      <c r="A229" s="64" t="s">
        <v>16382</v>
      </c>
      <c r="B229" s="64" t="s">
        <v>161</v>
      </c>
      <c r="C229" s="64" t="s">
        <v>11724</v>
      </c>
      <c r="D229" s="64" t="s">
        <v>14377</v>
      </c>
      <c r="E229" s="64" t="s">
        <v>10962</v>
      </c>
      <c r="F229" s="64" t="s">
        <v>11095</v>
      </c>
      <c r="G229" s="45"/>
      <c r="H229" s="45"/>
      <c r="I229" s="45"/>
      <c r="J229" s="45"/>
    </row>
    <row r="230" spans="1:10" ht="13.5" customHeight="1" thickBot="1" x14ac:dyDescent="0.25">
      <c r="A230" s="66" t="s">
        <v>18838</v>
      </c>
      <c r="B230" s="66" t="s">
        <v>18839</v>
      </c>
      <c r="C230" s="66" t="s">
        <v>6798</v>
      </c>
      <c r="D230" s="66" t="s">
        <v>2518</v>
      </c>
      <c r="E230" s="66" t="s">
        <v>17854</v>
      </c>
      <c r="F230" s="66"/>
      <c r="G230" s="45"/>
      <c r="H230" s="45"/>
      <c r="I230" s="45"/>
      <c r="J230" s="45"/>
    </row>
    <row r="231" spans="1:10" ht="14.1" customHeight="1" thickBot="1" x14ac:dyDescent="0.25">
      <c r="A231" s="101" t="s">
        <v>14827</v>
      </c>
      <c r="B231" s="67" t="s">
        <v>8528</v>
      </c>
      <c r="C231" s="76">
        <v>44562</v>
      </c>
      <c r="D231" s="101" t="s">
        <v>9386</v>
      </c>
      <c r="E231" s="67" t="s">
        <v>13093</v>
      </c>
      <c r="F231" s="66" t="s">
        <v>3080</v>
      </c>
      <c r="G231" s="45"/>
      <c r="H231" s="45"/>
      <c r="I231" s="45"/>
      <c r="J231" s="45"/>
    </row>
    <row r="232" spans="1:10" ht="14.1" customHeight="1" thickBot="1" x14ac:dyDescent="0.25">
      <c r="A232" s="102"/>
      <c r="B232" s="67" t="s">
        <v>1786</v>
      </c>
      <c r="C232" s="92">
        <f>IF(C231="","",IF(AND(MONTH(C231)&gt;=1,MONTH(C231)&lt;=3),1,IF(AND(MONTH(C231)&gt;=4,MONTH(C231)&lt;=6),2,IF(AND(MONTH(C231)&gt;=7,MONTH(C231)&lt;=9),3,4))))</f>
        <v>1</v>
      </c>
      <c r="D232" s="102"/>
      <c r="E232" s="67" t="s">
        <v>2417</v>
      </c>
      <c r="F232" s="66" t="s">
        <v>11112</v>
      </c>
      <c r="G232" s="45"/>
      <c r="H232" s="45"/>
      <c r="I232" s="45"/>
      <c r="J232" s="45"/>
    </row>
    <row r="233" spans="1:10" ht="14.1" customHeight="1" thickBot="1" x14ac:dyDescent="0.25">
      <c r="A233" s="102"/>
      <c r="B233" s="67" t="s">
        <v>12942</v>
      </c>
      <c r="C233" s="76">
        <v>44651</v>
      </c>
      <c r="D233" s="102"/>
      <c r="E233" s="67" t="s">
        <v>3073</v>
      </c>
      <c r="F233" s="66" t="s">
        <v>11112</v>
      </c>
      <c r="G233" s="45"/>
      <c r="H233" s="45"/>
      <c r="I233" s="45"/>
      <c r="J233" s="45"/>
    </row>
    <row r="234" spans="1:10" ht="14.1" customHeight="1" thickBot="1" x14ac:dyDescent="0.25">
      <c r="A234" s="102"/>
      <c r="B234" s="67" t="s">
        <v>1786</v>
      </c>
      <c r="C234" s="92">
        <f>IF(C233="","",IF(AND(MONTH(C233)&gt;=1,MONTH(C233)&lt;=3),1,IF(AND(MONTH(C233)&gt;=4,MONTH(C233)&lt;=6),2,IF(AND(MONTH(C233)&gt;=7,MONTH(C233)&lt;=9),3,4))))</f>
        <v>1</v>
      </c>
      <c r="D234" s="102"/>
      <c r="E234" s="67" t="s">
        <v>13192</v>
      </c>
      <c r="F234" s="66" t="s">
        <v>11112</v>
      </c>
      <c r="G234" s="45"/>
      <c r="H234" s="45"/>
      <c r="I234" s="45"/>
      <c r="J234" s="45"/>
    </row>
    <row r="235" spans="1:10" ht="14.1" customHeight="1" thickBot="1" x14ac:dyDescent="0.25">
      <c r="A235" s="45"/>
      <c r="B235" s="45"/>
      <c r="C235" s="45"/>
      <c r="D235" s="45"/>
      <c r="E235" s="45"/>
      <c r="F235" s="45"/>
      <c r="G235" s="45"/>
      <c r="H235" s="45"/>
      <c r="I235" s="45"/>
      <c r="J235" s="45"/>
    </row>
    <row r="236" spans="1:10" ht="14.1" customHeight="1" thickBot="1" x14ac:dyDescent="0.25">
      <c r="A236" s="72" t="s">
        <v>15735</v>
      </c>
      <c r="B236" s="72" t="s">
        <v>16146</v>
      </c>
      <c r="C236" s="72" t="s">
        <v>15641</v>
      </c>
      <c r="D236" s="72" t="s">
        <v>15251</v>
      </c>
      <c r="E236" s="72" t="s">
        <v>6932</v>
      </c>
      <c r="F236" s="72" t="s">
        <v>15280</v>
      </c>
      <c r="G236" s="45"/>
      <c r="H236" s="45"/>
      <c r="I236" s="45"/>
      <c r="J236" s="45"/>
    </row>
    <row r="237" spans="1:10" ht="14.1" customHeight="1" x14ac:dyDescent="0.2">
      <c r="A237" s="81">
        <v>80161507</v>
      </c>
      <c r="B237" s="69" t="str">
        <f t="shared" ref="B237:B246" ca="1" si="14">IFERROR(INDEX(UNSPSCDes,MATCH(INDIRECT(ADDRESS(ROW(),COLUMN()-1,4)),UNSPSCCode,0)),"")</f>
        <v>Servicios audiovisuales</v>
      </c>
      <c r="C237" s="82" t="s">
        <v>1449</v>
      </c>
      <c r="D237" s="81">
        <v>2</v>
      </c>
      <c r="E237" s="71">
        <v>500000</v>
      </c>
      <c r="F237" s="70">
        <f t="shared" ref="F237:F246" ca="1" si="15">INDIRECT(ADDRESS(ROW(),COLUMN()-2,4))*INDIRECT(ADDRESS(ROW(),COLUMN()-1,4))</f>
        <v>1000000</v>
      </c>
      <c r="G237" s="45"/>
      <c r="H237" s="45"/>
      <c r="I237" s="45"/>
      <c r="J237" s="45"/>
    </row>
    <row r="238" spans="1:10" ht="13.5" customHeight="1" x14ac:dyDescent="0.2">
      <c r="A238" s="81">
        <v>39111504</v>
      </c>
      <c r="B238" s="69" t="str">
        <f t="shared" ca="1" si="14"/>
        <v>Sistemas de iluminación de escenario o estudio</v>
      </c>
      <c r="C238" s="82" t="s">
        <v>1449</v>
      </c>
      <c r="D238" s="81">
        <v>1</v>
      </c>
      <c r="E238" s="71">
        <v>2200000</v>
      </c>
      <c r="F238" s="70">
        <f t="shared" ca="1" si="15"/>
        <v>2200000</v>
      </c>
      <c r="G238" s="45"/>
      <c r="H238" s="45"/>
      <c r="I238" s="45"/>
      <c r="J238" s="45"/>
    </row>
    <row r="239" spans="1:10" ht="13.5" customHeight="1" x14ac:dyDescent="0.2">
      <c r="A239" s="81">
        <v>56121301</v>
      </c>
      <c r="B239" s="69" t="str">
        <f t="shared" ca="1" si="14"/>
        <v>Escenarios pequeños (por ejemplo para un coro)</v>
      </c>
      <c r="C239" s="82" t="s">
        <v>1449</v>
      </c>
      <c r="D239" s="81">
        <v>6</v>
      </c>
      <c r="E239" s="71">
        <v>100000</v>
      </c>
      <c r="F239" s="70">
        <f t="shared" ca="1" si="15"/>
        <v>600000</v>
      </c>
      <c r="G239" s="45"/>
      <c r="H239" s="45"/>
      <c r="I239" s="45"/>
      <c r="J239" s="45"/>
    </row>
    <row r="240" spans="1:10" ht="13.5" customHeight="1" x14ac:dyDescent="0.2">
      <c r="A240" s="81">
        <v>80161507</v>
      </c>
      <c r="B240" s="69" t="str">
        <f t="shared" ca="1" si="14"/>
        <v>Servicios audiovisuales</v>
      </c>
      <c r="C240" s="82" t="s">
        <v>1449</v>
      </c>
      <c r="D240" s="81">
        <v>2</v>
      </c>
      <c r="E240" s="71">
        <v>250000</v>
      </c>
      <c r="F240" s="70">
        <f t="shared" ca="1" si="15"/>
        <v>500000</v>
      </c>
      <c r="G240" s="45"/>
      <c r="H240" s="45"/>
      <c r="I240" s="45"/>
      <c r="J240" s="45"/>
    </row>
    <row r="241" spans="1:10" ht="13.5" customHeight="1" x14ac:dyDescent="0.2">
      <c r="A241" s="81">
        <v>39111504</v>
      </c>
      <c r="B241" s="69" t="str">
        <f t="shared" ca="1" si="14"/>
        <v>Sistemas de iluminación de escenario o estudio</v>
      </c>
      <c r="C241" s="82" t="s">
        <v>1449</v>
      </c>
      <c r="D241" s="81">
        <v>4</v>
      </c>
      <c r="E241" s="71">
        <v>200000</v>
      </c>
      <c r="F241" s="70">
        <f t="shared" ca="1" si="15"/>
        <v>800000</v>
      </c>
      <c r="G241" s="45"/>
      <c r="H241" s="45"/>
      <c r="I241" s="45"/>
      <c r="J241" s="45"/>
    </row>
    <row r="242" spans="1:10" ht="13.5" customHeight="1" x14ac:dyDescent="0.2">
      <c r="A242" s="81">
        <v>93141701</v>
      </c>
      <c r="B242" s="69" t="str">
        <f t="shared" ca="1" si="14"/>
        <v>Organizaciones de eventos culturales</v>
      </c>
      <c r="C242" s="82" t="s">
        <v>1449</v>
      </c>
      <c r="D242" s="81">
        <v>2</v>
      </c>
      <c r="E242" s="71">
        <v>1800000</v>
      </c>
      <c r="F242" s="70">
        <f t="shared" ca="1" si="15"/>
        <v>3600000</v>
      </c>
      <c r="G242" s="45"/>
      <c r="H242" s="45"/>
      <c r="I242" s="45"/>
      <c r="J242" s="45"/>
    </row>
    <row r="243" spans="1:10" ht="13.5" customHeight="1" x14ac:dyDescent="0.2">
      <c r="A243" s="81">
        <v>93141701</v>
      </c>
      <c r="B243" s="69" t="str">
        <f t="shared" ca="1" si="14"/>
        <v>Organizaciones de eventos culturales</v>
      </c>
      <c r="C243" s="82" t="s">
        <v>1449</v>
      </c>
      <c r="D243" s="81">
        <v>2</v>
      </c>
      <c r="E243" s="71">
        <v>1200000</v>
      </c>
      <c r="F243" s="70">
        <f t="shared" ca="1" si="15"/>
        <v>2400000</v>
      </c>
      <c r="G243" s="45"/>
      <c r="H243" s="45"/>
      <c r="I243" s="45"/>
      <c r="J243" s="45"/>
    </row>
    <row r="244" spans="1:10" ht="13.5" customHeight="1" x14ac:dyDescent="0.2">
      <c r="A244" s="81">
        <v>93141701</v>
      </c>
      <c r="B244" s="69" t="str">
        <f t="shared" ca="1" si="14"/>
        <v>Organizaciones de eventos culturales</v>
      </c>
      <c r="C244" s="82" t="s">
        <v>1449</v>
      </c>
      <c r="D244" s="81">
        <v>2</v>
      </c>
      <c r="E244" s="71">
        <v>1150000</v>
      </c>
      <c r="F244" s="70">
        <f t="shared" ca="1" si="15"/>
        <v>2300000</v>
      </c>
      <c r="G244" s="45"/>
      <c r="H244" s="45"/>
      <c r="I244" s="45"/>
      <c r="J244" s="45"/>
    </row>
    <row r="245" spans="1:10" ht="13.5" customHeight="1" x14ac:dyDescent="0.2">
      <c r="A245" s="81">
        <v>93141701</v>
      </c>
      <c r="B245" s="69" t="str">
        <f t="shared" ca="1" si="14"/>
        <v>Organizaciones de eventos culturales</v>
      </c>
      <c r="C245" s="82" t="s">
        <v>1449</v>
      </c>
      <c r="D245" s="81">
        <v>2</v>
      </c>
      <c r="E245" s="71">
        <v>150000</v>
      </c>
      <c r="F245" s="70">
        <f t="shared" ca="1" si="15"/>
        <v>300000</v>
      </c>
      <c r="G245" s="45"/>
      <c r="H245" s="45"/>
      <c r="I245" s="45"/>
      <c r="J245" s="45"/>
    </row>
    <row r="246" spans="1:10" ht="13.5" customHeight="1" x14ac:dyDescent="0.2">
      <c r="A246" s="81">
        <v>39111504</v>
      </c>
      <c r="B246" s="69" t="str">
        <f t="shared" ca="1" si="14"/>
        <v>Sistemas de iluminación de escenario o estudio</v>
      </c>
      <c r="C246" s="82" t="s">
        <v>1449</v>
      </c>
      <c r="D246" s="81">
        <v>3</v>
      </c>
      <c r="E246" s="71">
        <v>50000</v>
      </c>
      <c r="F246" s="70">
        <f t="shared" ca="1" si="15"/>
        <v>150000</v>
      </c>
      <c r="G246" s="45"/>
      <c r="H246" s="45"/>
      <c r="I246" s="45"/>
      <c r="J246" s="45"/>
    </row>
    <row r="247" spans="1:10" ht="14.1" customHeight="1" x14ac:dyDescent="0.2">
      <c r="A247" s="45"/>
      <c r="B247" s="45"/>
      <c r="C247" s="45"/>
      <c r="D247" s="45"/>
      <c r="E247" s="73" t="s">
        <v>12550</v>
      </c>
      <c r="F247" s="74">
        <f ca="1">SUM(Table315[MONTO TOTAL ESTIMADO])</f>
        <v>13850000</v>
      </c>
      <c r="G247" s="45"/>
      <c r="H247" s="45" t="str">
        <f>C230</f>
        <v>Servicios</v>
      </c>
      <c r="I247" s="45" t="str">
        <f>E230</f>
        <v>No</v>
      </c>
      <c r="J247" s="45" t="str">
        <f>D230</f>
        <v>Licitacion Publica</v>
      </c>
    </row>
    <row r="248" spans="1:10" ht="14.1" customHeight="1" thickBot="1" x14ac:dyDescent="0.3"/>
    <row r="249" spans="1:10" ht="33.75" customHeight="1" thickBot="1" x14ac:dyDescent="0.25">
      <c r="A249" s="64" t="s">
        <v>16382</v>
      </c>
      <c r="B249" s="64" t="s">
        <v>161</v>
      </c>
      <c r="C249" s="64" t="s">
        <v>11724</v>
      </c>
      <c r="D249" s="64" t="s">
        <v>14377</v>
      </c>
      <c r="E249" s="64" t="s">
        <v>10962</v>
      </c>
      <c r="F249" s="64" t="s">
        <v>11095</v>
      </c>
      <c r="G249" s="45"/>
      <c r="H249" s="45"/>
      <c r="I249" s="45"/>
      <c r="J249" s="45"/>
    </row>
    <row r="250" spans="1:10" ht="13.5" customHeight="1" thickBot="1" x14ac:dyDescent="0.25">
      <c r="A250" s="66" t="s">
        <v>18838</v>
      </c>
      <c r="B250" s="66" t="s">
        <v>18839</v>
      </c>
      <c r="C250" s="66" t="s">
        <v>6798</v>
      </c>
      <c r="D250" s="66" t="s">
        <v>2518</v>
      </c>
      <c r="E250" s="66" t="s">
        <v>17854</v>
      </c>
      <c r="F250" s="66"/>
      <c r="G250" s="45"/>
      <c r="H250" s="45"/>
      <c r="I250" s="45"/>
      <c r="J250" s="45"/>
    </row>
    <row r="251" spans="1:10" ht="14.1" customHeight="1" thickBot="1" x14ac:dyDescent="0.25">
      <c r="A251" s="101" t="s">
        <v>14827</v>
      </c>
      <c r="B251" s="67" t="s">
        <v>8528</v>
      </c>
      <c r="C251" s="76">
        <v>44652</v>
      </c>
      <c r="D251" s="101" t="s">
        <v>9386</v>
      </c>
      <c r="E251" s="67" t="s">
        <v>13093</v>
      </c>
      <c r="F251" s="66" t="s">
        <v>3080</v>
      </c>
      <c r="G251" s="45"/>
      <c r="H251" s="45"/>
      <c r="I251" s="45"/>
      <c r="J251" s="45"/>
    </row>
    <row r="252" spans="1:10" ht="14.1" customHeight="1" thickBot="1" x14ac:dyDescent="0.25">
      <c r="A252" s="102"/>
      <c r="B252" s="67" t="s">
        <v>1786</v>
      </c>
      <c r="C252" s="92">
        <f>IF(C251="","",IF(AND(MONTH(C251)&gt;=1,MONTH(C251)&lt;=3),1,IF(AND(MONTH(C251)&gt;=4,MONTH(C251)&lt;=6),2,IF(AND(MONTH(C251)&gt;=7,MONTH(C251)&lt;=9),3,4))))</f>
        <v>2</v>
      </c>
      <c r="D252" s="102"/>
      <c r="E252" s="67" t="s">
        <v>2417</v>
      </c>
      <c r="F252" s="66" t="s">
        <v>11112</v>
      </c>
      <c r="G252" s="45"/>
      <c r="H252" s="45"/>
      <c r="I252" s="45"/>
      <c r="J252" s="45"/>
    </row>
    <row r="253" spans="1:10" ht="14.1" customHeight="1" thickBot="1" x14ac:dyDescent="0.25">
      <c r="A253" s="102"/>
      <c r="B253" s="67" t="s">
        <v>12942</v>
      </c>
      <c r="C253" s="76">
        <v>44742</v>
      </c>
      <c r="D253" s="102"/>
      <c r="E253" s="67" t="s">
        <v>3073</v>
      </c>
      <c r="F253" s="66" t="s">
        <v>11112</v>
      </c>
      <c r="G253" s="45"/>
      <c r="H253" s="45"/>
      <c r="I253" s="45"/>
      <c r="J253" s="45"/>
    </row>
    <row r="254" spans="1:10" ht="14.1" customHeight="1" thickBot="1" x14ac:dyDescent="0.25">
      <c r="A254" s="102"/>
      <c r="B254" s="67" t="s">
        <v>1786</v>
      </c>
      <c r="C254" s="92">
        <f>IF(C253="","",IF(AND(MONTH(C253)&gt;=1,MONTH(C253)&lt;=3),1,IF(AND(MONTH(C253)&gt;=4,MONTH(C253)&lt;=6),2,IF(AND(MONTH(C253)&gt;=7,MONTH(C253)&lt;=9),3,4))))</f>
        <v>2</v>
      </c>
      <c r="D254" s="102"/>
      <c r="E254" s="67" t="s">
        <v>13192</v>
      </c>
      <c r="F254" s="66" t="s">
        <v>11112</v>
      </c>
      <c r="G254" s="45"/>
      <c r="H254" s="45"/>
      <c r="I254" s="45"/>
      <c r="J254" s="45"/>
    </row>
    <row r="255" spans="1:10" ht="14.1" customHeight="1" thickBot="1" x14ac:dyDescent="0.25">
      <c r="A255" s="45"/>
      <c r="B255" s="45"/>
      <c r="C255" s="45"/>
      <c r="D255" s="45"/>
      <c r="E255" s="45"/>
      <c r="F255" s="45"/>
      <c r="G255" s="45"/>
      <c r="H255" s="45"/>
      <c r="I255" s="45"/>
      <c r="J255" s="45"/>
    </row>
    <row r="256" spans="1:10" ht="14.1" customHeight="1" thickBot="1" x14ac:dyDescent="0.25">
      <c r="A256" s="72" t="s">
        <v>15735</v>
      </c>
      <c r="B256" s="72" t="s">
        <v>16146</v>
      </c>
      <c r="C256" s="72" t="s">
        <v>15641</v>
      </c>
      <c r="D256" s="72" t="s">
        <v>15251</v>
      </c>
      <c r="E256" s="72" t="s">
        <v>6932</v>
      </c>
      <c r="F256" s="72" t="s">
        <v>15280</v>
      </c>
      <c r="G256" s="45"/>
      <c r="H256" s="45"/>
      <c r="I256" s="45"/>
      <c r="J256" s="45"/>
    </row>
    <row r="257" spans="1:10" ht="14.1" customHeight="1" x14ac:dyDescent="0.2">
      <c r="A257" s="81">
        <v>80161507</v>
      </c>
      <c r="B257" s="69" t="str">
        <f t="shared" ref="B257:B262" ca="1" si="16">IFERROR(INDEX(UNSPSCDes,MATCH(INDIRECT(ADDRESS(ROW(),COLUMN()-1,4)),UNSPSCCode,0)),"")</f>
        <v>Servicios audiovisuales</v>
      </c>
      <c r="C257" s="82" t="s">
        <v>1449</v>
      </c>
      <c r="D257" s="81">
        <v>3</v>
      </c>
      <c r="E257" s="71">
        <v>300000</v>
      </c>
      <c r="F257" s="70">
        <f t="shared" ref="F257:F262" ca="1" si="17">INDIRECT(ADDRESS(ROW(),COLUMN()-2,4))*INDIRECT(ADDRESS(ROW(),COLUMN()-1,4))</f>
        <v>900000</v>
      </c>
      <c r="G257" s="45"/>
      <c r="H257" s="45"/>
      <c r="I257" s="45"/>
      <c r="J257" s="45"/>
    </row>
    <row r="258" spans="1:10" ht="13.5" customHeight="1" x14ac:dyDescent="0.2">
      <c r="A258" s="81">
        <v>39111504</v>
      </c>
      <c r="B258" s="69" t="str">
        <f t="shared" ca="1" si="16"/>
        <v>Sistemas de iluminación de escenario o estudio</v>
      </c>
      <c r="C258" s="82" t="s">
        <v>1449</v>
      </c>
      <c r="D258" s="81">
        <v>2</v>
      </c>
      <c r="E258" s="71">
        <v>2030000</v>
      </c>
      <c r="F258" s="70">
        <f t="shared" ca="1" si="17"/>
        <v>4060000</v>
      </c>
      <c r="G258" s="45"/>
      <c r="H258" s="45"/>
      <c r="I258" s="45"/>
      <c r="J258" s="45"/>
    </row>
    <row r="259" spans="1:10" ht="13.5" customHeight="1" x14ac:dyDescent="0.2">
      <c r="A259" s="81">
        <v>80161507</v>
      </c>
      <c r="B259" s="69" t="str">
        <f t="shared" ca="1" si="16"/>
        <v>Servicios audiovisuales</v>
      </c>
      <c r="C259" s="82" t="s">
        <v>1449</v>
      </c>
      <c r="D259" s="81">
        <v>2</v>
      </c>
      <c r="E259" s="71">
        <v>6000000</v>
      </c>
      <c r="F259" s="70">
        <f t="shared" ca="1" si="17"/>
        <v>12000000</v>
      </c>
      <c r="G259" s="45"/>
      <c r="H259" s="45"/>
      <c r="I259" s="45"/>
      <c r="J259" s="45"/>
    </row>
    <row r="260" spans="1:10" ht="13.5" customHeight="1" x14ac:dyDescent="0.2">
      <c r="A260" s="81">
        <v>93141701</v>
      </c>
      <c r="B260" s="69" t="str">
        <f t="shared" ca="1" si="16"/>
        <v>Organizaciones de eventos culturales</v>
      </c>
      <c r="C260" s="82" t="s">
        <v>1449</v>
      </c>
      <c r="D260" s="81">
        <v>1</v>
      </c>
      <c r="E260" s="71">
        <v>15170000</v>
      </c>
      <c r="F260" s="70">
        <f t="shared" ca="1" si="17"/>
        <v>15170000</v>
      </c>
      <c r="G260" s="45"/>
      <c r="H260" s="45"/>
      <c r="I260" s="45"/>
      <c r="J260" s="45"/>
    </row>
    <row r="261" spans="1:10" ht="13.5" customHeight="1" x14ac:dyDescent="0.2">
      <c r="A261" s="81">
        <v>93141701</v>
      </c>
      <c r="B261" s="69" t="str">
        <f t="shared" ca="1" si="16"/>
        <v>Organizaciones de eventos culturales</v>
      </c>
      <c r="C261" s="82" t="s">
        <v>1449</v>
      </c>
      <c r="D261" s="81">
        <v>1</v>
      </c>
      <c r="E261" s="71">
        <v>5000000</v>
      </c>
      <c r="F261" s="70">
        <f t="shared" ca="1" si="17"/>
        <v>5000000</v>
      </c>
      <c r="G261" s="45"/>
      <c r="H261" s="45"/>
      <c r="I261" s="45"/>
      <c r="J261" s="45"/>
    </row>
    <row r="262" spans="1:10" ht="13.5" customHeight="1" x14ac:dyDescent="0.2">
      <c r="A262" s="81">
        <v>93141701</v>
      </c>
      <c r="B262" s="69" t="str">
        <f t="shared" ca="1" si="16"/>
        <v>Organizaciones de eventos culturales</v>
      </c>
      <c r="C262" s="82" t="s">
        <v>1449</v>
      </c>
      <c r="D262" s="81">
        <v>2</v>
      </c>
      <c r="E262" s="71">
        <v>1070000</v>
      </c>
      <c r="F262" s="70">
        <f t="shared" ca="1" si="17"/>
        <v>2140000</v>
      </c>
      <c r="G262" s="45"/>
      <c r="H262" s="45"/>
      <c r="I262" s="45"/>
      <c r="J262" s="45"/>
    </row>
    <row r="263" spans="1:10" ht="14.1" customHeight="1" x14ac:dyDescent="0.2">
      <c r="A263" s="45"/>
      <c r="B263" s="45"/>
      <c r="C263" s="45"/>
      <c r="D263" s="45"/>
      <c r="E263" s="73" t="s">
        <v>12550</v>
      </c>
      <c r="F263" s="74">
        <f ca="1">SUM(Table316[MONTO TOTAL ESTIMADO])</f>
        <v>39270000</v>
      </c>
      <c r="G263" s="45"/>
      <c r="H263" s="45" t="str">
        <f>C250</f>
        <v>Servicios</v>
      </c>
      <c r="I263" s="45" t="str">
        <f>E250</f>
        <v>No</v>
      </c>
      <c r="J263" s="45" t="str">
        <f>D250</f>
        <v>Licitacion Publica</v>
      </c>
    </row>
    <row r="264" spans="1:10" ht="14.1" customHeight="1" thickBot="1" x14ac:dyDescent="0.3"/>
    <row r="265" spans="1:10" ht="33.75" customHeight="1" thickBot="1" x14ac:dyDescent="0.25">
      <c r="A265" s="64" t="s">
        <v>16382</v>
      </c>
      <c r="B265" s="64" t="s">
        <v>161</v>
      </c>
      <c r="C265" s="64" t="s">
        <v>11724</v>
      </c>
      <c r="D265" s="64" t="s">
        <v>14377</v>
      </c>
      <c r="E265" s="64" t="s">
        <v>10962</v>
      </c>
      <c r="F265" s="64" t="s">
        <v>11095</v>
      </c>
      <c r="G265" s="45"/>
      <c r="H265" s="45"/>
      <c r="I265" s="45"/>
      <c r="J265" s="45"/>
    </row>
    <row r="266" spans="1:10" ht="13.5" customHeight="1" thickBot="1" x14ac:dyDescent="0.25">
      <c r="A266" s="66" t="s">
        <v>18838</v>
      </c>
      <c r="B266" s="66" t="s">
        <v>18839</v>
      </c>
      <c r="C266" s="66" t="s">
        <v>6798</v>
      </c>
      <c r="D266" s="66" t="s">
        <v>1875</v>
      </c>
      <c r="E266" s="66" t="s">
        <v>8854</v>
      </c>
      <c r="F266" s="66"/>
      <c r="G266" s="45"/>
      <c r="H266" s="45"/>
      <c r="I266" s="45"/>
      <c r="J266" s="45"/>
    </row>
    <row r="267" spans="1:10" ht="14.1" customHeight="1" thickBot="1" x14ac:dyDescent="0.25">
      <c r="A267" s="101" t="s">
        <v>14827</v>
      </c>
      <c r="B267" s="67" t="s">
        <v>8528</v>
      </c>
      <c r="C267" s="76">
        <v>44743</v>
      </c>
      <c r="D267" s="101" t="s">
        <v>9386</v>
      </c>
      <c r="E267" s="67" t="s">
        <v>13093</v>
      </c>
      <c r="F267" s="66" t="s">
        <v>3080</v>
      </c>
      <c r="G267" s="45"/>
      <c r="H267" s="45"/>
      <c r="I267" s="45"/>
      <c r="J267" s="45"/>
    </row>
    <row r="268" spans="1:10" ht="14.1" customHeight="1" thickBot="1" x14ac:dyDescent="0.25">
      <c r="A268" s="102"/>
      <c r="B268" s="67" t="s">
        <v>1786</v>
      </c>
      <c r="C268" s="92">
        <f>IF(C267="","",IF(AND(MONTH(C267)&gt;=1,MONTH(C267)&lt;=3),1,IF(AND(MONTH(C267)&gt;=4,MONTH(C267)&lt;=6),2,IF(AND(MONTH(C267)&gt;=7,MONTH(C267)&lt;=9),3,4))))</f>
        <v>3</v>
      </c>
      <c r="D268" s="102"/>
      <c r="E268" s="67" t="s">
        <v>2417</v>
      </c>
      <c r="F268" s="66" t="s">
        <v>11112</v>
      </c>
      <c r="G268" s="45"/>
      <c r="H268" s="45"/>
      <c r="I268" s="45"/>
      <c r="J268" s="45"/>
    </row>
    <row r="269" spans="1:10" ht="14.1" customHeight="1" thickBot="1" x14ac:dyDescent="0.25">
      <c r="A269" s="102"/>
      <c r="B269" s="67" t="s">
        <v>12942</v>
      </c>
      <c r="C269" s="76">
        <v>44834</v>
      </c>
      <c r="D269" s="102"/>
      <c r="E269" s="67" t="s">
        <v>3073</v>
      </c>
      <c r="F269" s="66" t="s">
        <v>11112</v>
      </c>
      <c r="G269" s="45"/>
      <c r="H269" s="45"/>
      <c r="I269" s="45"/>
      <c r="J269" s="45"/>
    </row>
    <row r="270" spans="1:10" ht="14.1" customHeight="1" thickBot="1" x14ac:dyDescent="0.25">
      <c r="A270" s="102"/>
      <c r="B270" s="67" t="s">
        <v>1786</v>
      </c>
      <c r="C270" s="92">
        <f>IF(C269="","",IF(AND(MONTH(C269)&gt;=1,MONTH(C269)&lt;=3),1,IF(AND(MONTH(C269)&gt;=4,MONTH(C269)&lt;=6),2,IF(AND(MONTH(C269)&gt;=7,MONTH(C269)&lt;=9),3,4))))</f>
        <v>3</v>
      </c>
      <c r="D270" s="102"/>
      <c r="E270" s="67" t="s">
        <v>13192</v>
      </c>
      <c r="F270" s="66" t="s">
        <v>11112</v>
      </c>
      <c r="G270" s="45"/>
      <c r="H270" s="45"/>
      <c r="I270" s="45"/>
      <c r="J270" s="45"/>
    </row>
    <row r="271" spans="1:10" ht="14.1" customHeight="1" thickBot="1" x14ac:dyDescent="0.25">
      <c r="A271" s="45"/>
      <c r="B271" s="45"/>
      <c r="C271" s="45"/>
      <c r="D271" s="45"/>
      <c r="E271" s="45"/>
      <c r="F271" s="45"/>
      <c r="G271" s="45"/>
      <c r="H271" s="45"/>
      <c r="I271" s="45"/>
      <c r="J271" s="45"/>
    </row>
    <row r="272" spans="1:10" ht="14.1" customHeight="1" thickBot="1" x14ac:dyDescent="0.25">
      <c r="A272" s="72" t="s">
        <v>15735</v>
      </c>
      <c r="B272" s="72" t="s">
        <v>16146</v>
      </c>
      <c r="C272" s="72" t="s">
        <v>15641</v>
      </c>
      <c r="D272" s="72" t="s">
        <v>15251</v>
      </c>
      <c r="E272" s="72" t="s">
        <v>6932</v>
      </c>
      <c r="F272" s="72" t="s">
        <v>15280</v>
      </c>
      <c r="G272" s="45"/>
      <c r="H272" s="45"/>
      <c r="I272" s="45"/>
      <c r="J272" s="45"/>
    </row>
    <row r="273" spans="1:10" ht="14.1" customHeight="1" x14ac:dyDescent="0.2">
      <c r="A273" s="81">
        <v>80161507</v>
      </c>
      <c r="B273" s="69" t="str">
        <f t="shared" ref="B273:B278" ca="1" si="18">IFERROR(INDEX(UNSPSCDes,MATCH(INDIRECT(ADDRESS(ROW(),COLUMN()-1,4)),UNSPSCCode,0)),"")</f>
        <v>Servicios audiovisuales</v>
      </c>
      <c r="C273" s="82" t="s">
        <v>1449</v>
      </c>
      <c r="D273" s="81">
        <v>3</v>
      </c>
      <c r="E273" s="71">
        <v>170000</v>
      </c>
      <c r="F273" s="70">
        <f t="shared" ref="F273:F278" ca="1" si="19">INDIRECT(ADDRESS(ROW(),COLUMN()-2,4))*INDIRECT(ADDRESS(ROW(),COLUMN()-1,4))</f>
        <v>510000</v>
      </c>
      <c r="G273" s="45"/>
      <c r="H273" s="45"/>
      <c r="I273" s="45"/>
      <c r="J273" s="45"/>
    </row>
    <row r="274" spans="1:10" ht="13.5" customHeight="1" x14ac:dyDescent="0.2">
      <c r="A274" s="81">
        <v>39111504</v>
      </c>
      <c r="B274" s="69" t="str">
        <f t="shared" ca="1" si="18"/>
        <v>Sistemas de iluminación de escenario o estudio</v>
      </c>
      <c r="C274" s="82" t="s">
        <v>1449</v>
      </c>
      <c r="D274" s="81">
        <v>3</v>
      </c>
      <c r="E274" s="71">
        <v>250000</v>
      </c>
      <c r="F274" s="70">
        <f t="shared" ca="1" si="19"/>
        <v>750000</v>
      </c>
      <c r="G274" s="45"/>
      <c r="H274" s="45"/>
      <c r="I274" s="45"/>
      <c r="J274" s="45"/>
    </row>
    <row r="275" spans="1:10" ht="13.5" customHeight="1" x14ac:dyDescent="0.2">
      <c r="A275" s="81">
        <v>80161507</v>
      </c>
      <c r="B275" s="69" t="str">
        <f t="shared" ca="1" si="18"/>
        <v>Servicios audiovisuales</v>
      </c>
      <c r="C275" s="82" t="s">
        <v>1449</v>
      </c>
      <c r="D275" s="81">
        <v>4</v>
      </c>
      <c r="E275" s="71">
        <v>150000</v>
      </c>
      <c r="F275" s="70">
        <f t="shared" ca="1" si="19"/>
        <v>600000</v>
      </c>
      <c r="G275" s="45"/>
      <c r="H275" s="45"/>
      <c r="I275" s="45"/>
      <c r="J275" s="45"/>
    </row>
    <row r="276" spans="1:10" ht="13.5" customHeight="1" x14ac:dyDescent="0.2">
      <c r="A276" s="81">
        <v>93141701</v>
      </c>
      <c r="B276" s="69" t="str">
        <f t="shared" ca="1" si="18"/>
        <v>Organizaciones de eventos culturales</v>
      </c>
      <c r="C276" s="82" t="s">
        <v>1449</v>
      </c>
      <c r="D276" s="81">
        <v>3</v>
      </c>
      <c r="E276" s="71">
        <v>500000</v>
      </c>
      <c r="F276" s="70">
        <f t="shared" ca="1" si="19"/>
        <v>1500000</v>
      </c>
      <c r="G276" s="45"/>
      <c r="H276" s="45"/>
      <c r="I276" s="45"/>
      <c r="J276" s="45"/>
    </row>
    <row r="277" spans="1:10" ht="13.5" customHeight="1" x14ac:dyDescent="0.2">
      <c r="A277" s="81">
        <v>93141701</v>
      </c>
      <c r="B277" s="69" t="str">
        <f t="shared" ca="1" si="18"/>
        <v>Organizaciones de eventos culturales</v>
      </c>
      <c r="C277" s="82" t="s">
        <v>1449</v>
      </c>
      <c r="D277" s="81">
        <v>4</v>
      </c>
      <c r="E277" s="71">
        <v>350000</v>
      </c>
      <c r="F277" s="70">
        <f t="shared" ca="1" si="19"/>
        <v>1400000</v>
      </c>
      <c r="G277" s="45"/>
      <c r="H277" s="45"/>
      <c r="I277" s="45"/>
      <c r="J277" s="45"/>
    </row>
    <row r="278" spans="1:10" ht="13.5" customHeight="1" x14ac:dyDescent="0.2">
      <c r="A278" s="81">
        <v>56121301</v>
      </c>
      <c r="B278" s="69" t="str">
        <f t="shared" ca="1" si="18"/>
        <v>Escenarios pequeños (por ejemplo para un coro)</v>
      </c>
      <c r="C278" s="82" t="s">
        <v>1449</v>
      </c>
      <c r="D278" s="81">
        <v>6</v>
      </c>
      <c r="E278" s="71">
        <v>160000</v>
      </c>
      <c r="F278" s="70">
        <f t="shared" ca="1" si="19"/>
        <v>960000</v>
      </c>
      <c r="G278" s="45"/>
      <c r="H278" s="45"/>
      <c r="I278" s="45"/>
      <c r="J278" s="45"/>
    </row>
    <row r="279" spans="1:10" ht="14.1" customHeight="1" x14ac:dyDescent="0.2">
      <c r="A279" s="45"/>
      <c r="B279" s="45"/>
      <c r="C279" s="45"/>
      <c r="D279" s="45"/>
      <c r="E279" s="73" t="s">
        <v>12550</v>
      </c>
      <c r="F279" s="74">
        <f ca="1">SUM(Table317[MONTO TOTAL ESTIMADO])</f>
        <v>5720000</v>
      </c>
      <c r="G279" s="45"/>
      <c r="H279" s="45" t="str">
        <f>C266</f>
        <v>Servicios</v>
      </c>
      <c r="I279" s="45" t="str">
        <f>E266</f>
        <v>Sí</v>
      </c>
      <c r="J279" s="45" t="str">
        <f>D266</f>
        <v>Comparacion de Precios</v>
      </c>
    </row>
    <row r="280" spans="1:10" ht="14.1" customHeight="1" thickBot="1" x14ac:dyDescent="0.3"/>
    <row r="281" spans="1:10" ht="33.75" customHeight="1" thickBot="1" x14ac:dyDescent="0.25">
      <c r="A281" s="64" t="s">
        <v>16382</v>
      </c>
      <c r="B281" s="64" t="s">
        <v>161</v>
      </c>
      <c r="C281" s="64" t="s">
        <v>11724</v>
      </c>
      <c r="D281" s="64" t="s">
        <v>14377</v>
      </c>
      <c r="E281" s="64" t="s">
        <v>10962</v>
      </c>
      <c r="F281" s="64" t="s">
        <v>11095</v>
      </c>
      <c r="G281" s="45"/>
      <c r="H281" s="45"/>
      <c r="I281" s="45"/>
      <c r="J281" s="45"/>
    </row>
    <row r="282" spans="1:10" ht="13.5" customHeight="1" thickBot="1" x14ac:dyDescent="0.25">
      <c r="A282" s="66" t="s">
        <v>18838</v>
      </c>
      <c r="B282" s="66" t="s">
        <v>18839</v>
      </c>
      <c r="C282" s="66" t="s">
        <v>6798</v>
      </c>
      <c r="D282" s="66" t="s">
        <v>2518</v>
      </c>
      <c r="E282" s="66" t="s">
        <v>17854</v>
      </c>
      <c r="F282" s="66"/>
      <c r="G282" s="45"/>
      <c r="H282" s="45"/>
      <c r="I282" s="45"/>
      <c r="J282" s="45"/>
    </row>
    <row r="283" spans="1:10" ht="14.1" customHeight="1" thickBot="1" x14ac:dyDescent="0.25">
      <c r="A283" s="101" t="s">
        <v>14827</v>
      </c>
      <c r="B283" s="67" t="s">
        <v>8528</v>
      </c>
      <c r="C283" s="76">
        <v>44835</v>
      </c>
      <c r="D283" s="101" t="s">
        <v>9386</v>
      </c>
      <c r="E283" s="67" t="s">
        <v>13093</v>
      </c>
      <c r="F283" s="66" t="s">
        <v>3080</v>
      </c>
      <c r="G283" s="45"/>
      <c r="H283" s="45"/>
      <c r="I283" s="45"/>
      <c r="J283" s="45"/>
    </row>
    <row r="284" spans="1:10" ht="14.1" customHeight="1" thickBot="1" x14ac:dyDescent="0.25">
      <c r="A284" s="102"/>
      <c r="B284" s="67" t="s">
        <v>1786</v>
      </c>
      <c r="C284" s="92">
        <f>IF(C283="","",IF(AND(MONTH(C283)&gt;=1,MONTH(C283)&lt;=3),1,IF(AND(MONTH(C283)&gt;=4,MONTH(C283)&lt;=6),2,IF(AND(MONTH(C283)&gt;=7,MONTH(C283)&lt;=9),3,4))))</f>
        <v>4</v>
      </c>
      <c r="D284" s="102"/>
      <c r="E284" s="67" t="s">
        <v>2417</v>
      </c>
      <c r="F284" s="66" t="s">
        <v>11112</v>
      </c>
      <c r="G284" s="45"/>
      <c r="H284" s="45"/>
      <c r="I284" s="45"/>
      <c r="J284" s="45"/>
    </row>
    <row r="285" spans="1:10" ht="14.1" customHeight="1" thickBot="1" x14ac:dyDescent="0.25">
      <c r="A285" s="102"/>
      <c r="B285" s="67" t="s">
        <v>12942</v>
      </c>
      <c r="C285" s="76">
        <v>44926</v>
      </c>
      <c r="D285" s="102"/>
      <c r="E285" s="67" t="s">
        <v>3073</v>
      </c>
      <c r="F285" s="66" t="s">
        <v>11112</v>
      </c>
      <c r="G285" s="45"/>
      <c r="H285" s="45"/>
      <c r="I285" s="45"/>
      <c r="J285" s="45"/>
    </row>
    <row r="286" spans="1:10" ht="14.1" customHeight="1" thickBot="1" x14ac:dyDescent="0.25">
      <c r="A286" s="102"/>
      <c r="B286" s="67" t="s">
        <v>1786</v>
      </c>
      <c r="C286" s="92">
        <f>IF(C285="","",IF(AND(MONTH(C285)&gt;=1,MONTH(C285)&lt;=3),1,IF(AND(MONTH(C285)&gt;=4,MONTH(C285)&lt;=6),2,IF(AND(MONTH(C285)&gt;=7,MONTH(C285)&lt;=9),3,4))))</f>
        <v>4</v>
      </c>
      <c r="D286" s="102"/>
      <c r="E286" s="67" t="s">
        <v>13192</v>
      </c>
      <c r="F286" s="66" t="s">
        <v>11112</v>
      </c>
      <c r="G286" s="45"/>
      <c r="H286" s="45"/>
      <c r="I286" s="45"/>
      <c r="J286" s="45"/>
    </row>
    <row r="287" spans="1:10" ht="14.1" customHeight="1" thickBot="1" x14ac:dyDescent="0.25">
      <c r="A287" s="45"/>
      <c r="B287" s="45"/>
      <c r="C287" s="45"/>
      <c r="D287" s="45"/>
      <c r="E287" s="45"/>
      <c r="F287" s="45"/>
      <c r="G287" s="45"/>
      <c r="H287" s="45"/>
      <c r="I287" s="45"/>
      <c r="J287" s="45"/>
    </row>
    <row r="288" spans="1:10" ht="14.1" customHeight="1" thickBot="1" x14ac:dyDescent="0.25">
      <c r="A288" s="72" t="s">
        <v>15735</v>
      </c>
      <c r="B288" s="72" t="s">
        <v>16146</v>
      </c>
      <c r="C288" s="72" t="s">
        <v>15641</v>
      </c>
      <c r="D288" s="72" t="s">
        <v>15251</v>
      </c>
      <c r="E288" s="72" t="s">
        <v>6932</v>
      </c>
      <c r="F288" s="72" t="s">
        <v>15280</v>
      </c>
      <c r="G288" s="45"/>
      <c r="H288" s="45"/>
      <c r="I288" s="45"/>
      <c r="J288" s="45"/>
    </row>
    <row r="289" spans="1:10" ht="14.1" customHeight="1" x14ac:dyDescent="0.2">
      <c r="A289" s="81">
        <v>80161507</v>
      </c>
      <c r="B289" s="69" t="str">
        <f t="shared" ref="B289:B299" ca="1" si="20">IFERROR(INDEX(UNSPSCDes,MATCH(INDIRECT(ADDRESS(ROW(),COLUMN()-1,4)),UNSPSCCode,0)),"")</f>
        <v>Servicios audiovisuales</v>
      </c>
      <c r="C289" s="82" t="s">
        <v>1449</v>
      </c>
      <c r="D289" s="81">
        <v>2</v>
      </c>
      <c r="E289" s="71">
        <v>500000</v>
      </c>
      <c r="F289" s="70">
        <f t="shared" ref="F289:F299" ca="1" si="21">INDIRECT(ADDRESS(ROW(),COLUMN()-2,4))*INDIRECT(ADDRESS(ROW(),COLUMN()-1,4))</f>
        <v>1000000</v>
      </c>
      <c r="G289" s="45"/>
      <c r="H289" s="45"/>
      <c r="I289" s="45"/>
      <c r="J289" s="45"/>
    </row>
    <row r="290" spans="1:10" ht="13.5" customHeight="1" x14ac:dyDescent="0.2">
      <c r="A290" s="81">
        <v>39111504</v>
      </c>
      <c r="B290" s="69" t="str">
        <f t="shared" ca="1" si="20"/>
        <v>Sistemas de iluminación de escenario o estudio</v>
      </c>
      <c r="C290" s="82" t="s">
        <v>1449</v>
      </c>
      <c r="D290" s="81">
        <v>1</v>
      </c>
      <c r="E290" s="71">
        <v>1000000</v>
      </c>
      <c r="F290" s="70">
        <f t="shared" ca="1" si="21"/>
        <v>1000000</v>
      </c>
      <c r="G290" s="45"/>
      <c r="H290" s="45"/>
      <c r="I290" s="45"/>
      <c r="J290" s="45"/>
    </row>
    <row r="291" spans="1:10" ht="13.5" customHeight="1" x14ac:dyDescent="0.2">
      <c r="A291" s="81">
        <v>80161507</v>
      </c>
      <c r="B291" s="69" t="str">
        <f t="shared" ca="1" si="20"/>
        <v>Servicios audiovisuales</v>
      </c>
      <c r="C291" s="82" t="s">
        <v>1449</v>
      </c>
      <c r="D291" s="81">
        <v>3</v>
      </c>
      <c r="E291" s="71">
        <v>250000</v>
      </c>
      <c r="F291" s="70">
        <f t="shared" ca="1" si="21"/>
        <v>750000</v>
      </c>
      <c r="G291" s="45"/>
      <c r="H291" s="45"/>
      <c r="I291" s="45"/>
      <c r="J291" s="45"/>
    </row>
    <row r="292" spans="1:10" ht="13.5" customHeight="1" x14ac:dyDescent="0.2">
      <c r="A292" s="81">
        <v>93141701</v>
      </c>
      <c r="B292" s="69" t="str">
        <f t="shared" ca="1" si="20"/>
        <v>Organizaciones de eventos culturales</v>
      </c>
      <c r="C292" s="82" t="s">
        <v>1449</v>
      </c>
      <c r="D292" s="81">
        <v>1</v>
      </c>
      <c r="E292" s="71">
        <v>250000</v>
      </c>
      <c r="F292" s="70">
        <f t="shared" ca="1" si="21"/>
        <v>250000</v>
      </c>
      <c r="G292" s="45"/>
      <c r="H292" s="45"/>
      <c r="I292" s="45"/>
      <c r="J292" s="45"/>
    </row>
    <row r="293" spans="1:10" ht="13.5" customHeight="1" x14ac:dyDescent="0.2">
      <c r="A293" s="81">
        <v>93141701</v>
      </c>
      <c r="B293" s="69" t="str">
        <f t="shared" ca="1" si="20"/>
        <v>Organizaciones de eventos culturales</v>
      </c>
      <c r="C293" s="82" t="s">
        <v>1449</v>
      </c>
      <c r="D293" s="81">
        <v>3</v>
      </c>
      <c r="E293" s="71">
        <v>200000</v>
      </c>
      <c r="F293" s="70">
        <f t="shared" ca="1" si="21"/>
        <v>600000</v>
      </c>
      <c r="G293" s="45"/>
      <c r="H293" s="45"/>
      <c r="I293" s="45"/>
      <c r="J293" s="45"/>
    </row>
    <row r="294" spans="1:10" ht="13.5" customHeight="1" x14ac:dyDescent="0.2">
      <c r="A294" s="81">
        <v>56121301</v>
      </c>
      <c r="B294" s="69" t="str">
        <f t="shared" ca="1" si="20"/>
        <v>Escenarios pequeños (por ejemplo para un coro)</v>
      </c>
      <c r="C294" s="82" t="s">
        <v>1449</v>
      </c>
      <c r="D294" s="81">
        <v>1</v>
      </c>
      <c r="E294" s="71">
        <v>175000</v>
      </c>
      <c r="F294" s="70">
        <f t="shared" ca="1" si="21"/>
        <v>175000</v>
      </c>
      <c r="G294" s="45"/>
      <c r="H294" s="45"/>
      <c r="I294" s="45"/>
      <c r="J294" s="45"/>
    </row>
    <row r="295" spans="1:10" ht="13.5" customHeight="1" x14ac:dyDescent="0.2">
      <c r="A295" s="81">
        <v>39111504</v>
      </c>
      <c r="B295" s="69" t="str">
        <f t="shared" ca="1" si="20"/>
        <v>Sistemas de iluminación de escenario o estudio</v>
      </c>
      <c r="C295" s="82" t="s">
        <v>1449</v>
      </c>
      <c r="D295" s="81">
        <v>1</v>
      </c>
      <c r="E295" s="71">
        <v>150000</v>
      </c>
      <c r="F295" s="70">
        <f t="shared" ca="1" si="21"/>
        <v>150000</v>
      </c>
      <c r="G295" s="45"/>
      <c r="H295" s="45"/>
      <c r="I295" s="45"/>
      <c r="J295" s="45"/>
    </row>
    <row r="296" spans="1:10" ht="13.5" customHeight="1" x14ac:dyDescent="0.2">
      <c r="A296" s="81">
        <v>80161507</v>
      </c>
      <c r="B296" s="69" t="str">
        <f t="shared" ca="1" si="20"/>
        <v>Servicios audiovisuales</v>
      </c>
      <c r="C296" s="82" t="s">
        <v>1449</v>
      </c>
      <c r="D296" s="81">
        <v>2</v>
      </c>
      <c r="E296" s="71">
        <v>135000</v>
      </c>
      <c r="F296" s="70">
        <f t="shared" ca="1" si="21"/>
        <v>270000</v>
      </c>
      <c r="G296" s="45"/>
      <c r="H296" s="45"/>
      <c r="I296" s="45"/>
      <c r="J296" s="45"/>
    </row>
    <row r="297" spans="1:10" ht="13.5" customHeight="1" x14ac:dyDescent="0.2">
      <c r="A297" s="81">
        <v>93141701</v>
      </c>
      <c r="B297" s="69" t="str">
        <f t="shared" ca="1" si="20"/>
        <v>Organizaciones de eventos culturales</v>
      </c>
      <c r="C297" s="82" t="s">
        <v>1449</v>
      </c>
      <c r="D297" s="81">
        <v>1</v>
      </c>
      <c r="E297" s="71">
        <v>1500000</v>
      </c>
      <c r="F297" s="70">
        <f t="shared" ca="1" si="21"/>
        <v>1500000</v>
      </c>
      <c r="G297" s="45"/>
      <c r="H297" s="45"/>
      <c r="I297" s="45"/>
      <c r="J297" s="45"/>
    </row>
    <row r="298" spans="1:10" ht="13.5" customHeight="1" x14ac:dyDescent="0.2">
      <c r="A298" s="81">
        <v>93141701</v>
      </c>
      <c r="B298" s="69" t="str">
        <f t="shared" ca="1" si="20"/>
        <v>Organizaciones de eventos culturales</v>
      </c>
      <c r="C298" s="82" t="s">
        <v>1449</v>
      </c>
      <c r="D298" s="81">
        <v>1</v>
      </c>
      <c r="E298" s="71">
        <v>1000000</v>
      </c>
      <c r="F298" s="70">
        <f t="shared" ca="1" si="21"/>
        <v>1000000</v>
      </c>
      <c r="G298" s="45"/>
      <c r="H298" s="45"/>
      <c r="I298" s="45"/>
      <c r="J298" s="45"/>
    </row>
    <row r="299" spans="1:10" ht="13.5" customHeight="1" x14ac:dyDescent="0.2">
      <c r="A299" s="81">
        <v>93141701</v>
      </c>
      <c r="B299" s="69" t="str">
        <f t="shared" ca="1" si="20"/>
        <v>Organizaciones de eventos culturales</v>
      </c>
      <c r="C299" s="82" t="s">
        <v>1449</v>
      </c>
      <c r="D299" s="81">
        <v>1</v>
      </c>
      <c r="E299" s="71">
        <v>3000000</v>
      </c>
      <c r="F299" s="70">
        <f t="shared" ca="1" si="21"/>
        <v>3000000</v>
      </c>
      <c r="G299" s="45"/>
      <c r="H299" s="45"/>
      <c r="I299" s="45"/>
      <c r="J299" s="45"/>
    </row>
    <row r="300" spans="1:10" ht="14.1" customHeight="1" x14ac:dyDescent="0.2">
      <c r="A300" s="45"/>
      <c r="B300" s="45"/>
      <c r="C300" s="45"/>
      <c r="D300" s="45"/>
      <c r="E300" s="73" t="s">
        <v>12550</v>
      </c>
      <c r="F300" s="74">
        <f ca="1">SUM(Table318[MONTO TOTAL ESTIMADO])</f>
        <v>9695000</v>
      </c>
      <c r="G300" s="45"/>
      <c r="H300" s="45" t="str">
        <f>C282</f>
        <v>Servicios</v>
      </c>
      <c r="I300" s="45" t="str">
        <f>E282</f>
        <v>No</v>
      </c>
      <c r="J300" s="45" t="str">
        <f>D282</f>
        <v>Licitacion Publica</v>
      </c>
    </row>
    <row r="301" spans="1:10" ht="14.1" customHeight="1" thickBot="1" x14ac:dyDescent="0.3"/>
    <row r="302" spans="1:10" ht="33.75" customHeight="1" thickBot="1" x14ac:dyDescent="0.25">
      <c r="A302" s="64" t="s">
        <v>16382</v>
      </c>
      <c r="B302" s="64" t="s">
        <v>161</v>
      </c>
      <c r="C302" s="64" t="s">
        <v>11724</v>
      </c>
      <c r="D302" s="64" t="s">
        <v>14377</v>
      </c>
      <c r="E302" s="64" t="s">
        <v>10962</v>
      </c>
      <c r="F302" s="64" t="s">
        <v>11095</v>
      </c>
      <c r="G302" s="45"/>
      <c r="H302" s="45"/>
      <c r="I302" s="45"/>
      <c r="J302" s="45"/>
    </row>
    <row r="303" spans="1:10" ht="13.5" customHeight="1" thickBot="1" x14ac:dyDescent="0.25">
      <c r="A303" s="66" t="s">
        <v>18840</v>
      </c>
      <c r="B303" s="66" t="s">
        <v>18841</v>
      </c>
      <c r="C303" s="66" t="s">
        <v>17798</v>
      </c>
      <c r="D303" s="66" t="s">
        <v>17483</v>
      </c>
      <c r="E303" s="66" t="s">
        <v>17854</v>
      </c>
      <c r="F303" s="66"/>
      <c r="G303" s="45"/>
      <c r="H303" s="45"/>
      <c r="I303" s="45"/>
      <c r="J303" s="45"/>
    </row>
    <row r="304" spans="1:10" ht="14.1" customHeight="1" thickBot="1" x14ac:dyDescent="0.25">
      <c r="A304" s="101" t="s">
        <v>14827</v>
      </c>
      <c r="B304" s="67" t="s">
        <v>8528</v>
      </c>
      <c r="C304" s="76">
        <v>44562</v>
      </c>
      <c r="D304" s="101" t="s">
        <v>9386</v>
      </c>
      <c r="E304" s="67" t="s">
        <v>13093</v>
      </c>
      <c r="F304" s="66" t="s">
        <v>3080</v>
      </c>
      <c r="G304" s="45"/>
      <c r="H304" s="45"/>
      <c r="I304" s="45"/>
      <c r="J304" s="45"/>
    </row>
    <row r="305" spans="1:10" ht="14.1" customHeight="1" thickBot="1" x14ac:dyDescent="0.25">
      <c r="A305" s="102"/>
      <c r="B305" s="67" t="s">
        <v>1786</v>
      </c>
      <c r="C305" s="92">
        <f>IF(C304="","",IF(AND(MONTH(C304)&gt;=1,MONTH(C304)&lt;=3),1,IF(AND(MONTH(C304)&gt;=4,MONTH(C304)&lt;=6),2,IF(AND(MONTH(C304)&gt;=7,MONTH(C304)&lt;=9),3,4))))</f>
        <v>1</v>
      </c>
      <c r="D305" s="102"/>
      <c r="E305" s="67" t="s">
        <v>2417</v>
      </c>
      <c r="F305" s="66" t="s">
        <v>11112</v>
      </c>
      <c r="G305" s="45"/>
      <c r="H305" s="45"/>
      <c r="I305" s="45"/>
      <c r="J305" s="45"/>
    </row>
    <row r="306" spans="1:10" ht="14.1" customHeight="1" thickBot="1" x14ac:dyDescent="0.25">
      <c r="A306" s="102"/>
      <c r="B306" s="67" t="s">
        <v>12942</v>
      </c>
      <c r="C306" s="76">
        <v>44651</v>
      </c>
      <c r="D306" s="102"/>
      <c r="E306" s="67" t="s">
        <v>3073</v>
      </c>
      <c r="F306" s="66" t="s">
        <v>11112</v>
      </c>
      <c r="G306" s="45"/>
      <c r="H306" s="45"/>
      <c r="I306" s="45"/>
      <c r="J306" s="45"/>
    </row>
    <row r="307" spans="1:10" ht="14.1" customHeight="1" thickBot="1" x14ac:dyDescent="0.25">
      <c r="A307" s="102"/>
      <c r="B307" s="67" t="s">
        <v>1786</v>
      </c>
      <c r="C307" s="92">
        <f>IF(C306="","",IF(AND(MONTH(C306)&gt;=1,MONTH(C306)&lt;=3),1,IF(AND(MONTH(C306)&gt;=4,MONTH(C306)&lt;=6),2,IF(AND(MONTH(C306)&gt;=7,MONTH(C306)&lt;=9),3,4))))</f>
        <v>1</v>
      </c>
      <c r="D307" s="102"/>
      <c r="E307" s="67" t="s">
        <v>13192</v>
      </c>
      <c r="F307" s="66" t="s">
        <v>11112</v>
      </c>
      <c r="G307" s="45"/>
      <c r="H307" s="45"/>
      <c r="I307" s="45"/>
      <c r="J307" s="45"/>
    </row>
    <row r="308" spans="1:10" ht="14.1" customHeight="1" thickBot="1" x14ac:dyDescent="0.25">
      <c r="A308" s="45"/>
      <c r="B308" s="45"/>
      <c r="C308" s="45"/>
      <c r="D308" s="45"/>
      <c r="E308" s="45"/>
      <c r="F308" s="45"/>
      <c r="G308" s="45"/>
      <c r="H308" s="45"/>
      <c r="I308" s="45"/>
      <c r="J308" s="45"/>
    </row>
    <row r="309" spans="1:10" ht="14.1" customHeight="1" thickBot="1" x14ac:dyDescent="0.25">
      <c r="A309" s="72" t="s">
        <v>15735</v>
      </c>
      <c r="B309" s="72" t="s">
        <v>16146</v>
      </c>
      <c r="C309" s="72" t="s">
        <v>15641</v>
      </c>
      <c r="D309" s="72" t="s">
        <v>15251</v>
      </c>
      <c r="E309" s="72" t="s">
        <v>6932</v>
      </c>
      <c r="F309" s="72" t="s">
        <v>15280</v>
      </c>
      <c r="G309" s="45"/>
      <c r="H309" s="45"/>
      <c r="I309" s="45"/>
      <c r="J309" s="45"/>
    </row>
    <row r="310" spans="1:10" ht="14.1" customHeight="1" x14ac:dyDescent="0.2">
      <c r="A310" s="84">
        <v>50201706</v>
      </c>
      <c r="B310" s="69" t="str">
        <f t="shared" ref="B310:B316" ca="1" si="22">IFERROR(INDEX(UNSPSCDes,MATCH(INDIRECT(ADDRESS(ROW(),COLUMN()-1,4)),UNSPSCCode,0)),"")</f>
        <v>Café</v>
      </c>
      <c r="C310" s="82" t="s">
        <v>15636</v>
      </c>
      <c r="D310" s="81">
        <v>800</v>
      </c>
      <c r="E310" s="71">
        <v>275</v>
      </c>
      <c r="F310" s="70">
        <f t="shared" ref="F310:F316" ca="1" si="23">INDIRECT(ADDRESS(ROW(),COLUMN()-2,4))*INDIRECT(ADDRESS(ROW(),COLUMN()-1,4))</f>
        <v>220000</v>
      </c>
      <c r="G310" s="45"/>
      <c r="H310" s="45"/>
      <c r="I310" s="45"/>
      <c r="J310" s="45"/>
    </row>
    <row r="311" spans="1:10" ht="13.5" customHeight="1" x14ac:dyDescent="0.2">
      <c r="A311" s="84">
        <v>50201711</v>
      </c>
      <c r="B311" s="69" t="str">
        <f t="shared" ca="1" si="22"/>
        <v>Té instantáneo</v>
      </c>
      <c r="C311" s="82" t="s">
        <v>1449</v>
      </c>
      <c r="D311" s="81">
        <v>50</v>
      </c>
      <c r="E311" s="71">
        <v>400</v>
      </c>
      <c r="F311" s="70">
        <f t="shared" ca="1" si="23"/>
        <v>20000</v>
      </c>
      <c r="G311" s="45"/>
      <c r="H311" s="45"/>
      <c r="I311" s="45"/>
      <c r="J311" s="45"/>
    </row>
    <row r="312" spans="1:10" ht="13.5" customHeight="1" x14ac:dyDescent="0.2">
      <c r="A312" s="84">
        <v>50161509</v>
      </c>
      <c r="B312" s="69" t="str">
        <f t="shared" ca="1" si="22"/>
        <v>Azucares naturales o productos endulzantes</v>
      </c>
      <c r="C312" s="82" t="s">
        <v>15636</v>
      </c>
      <c r="D312" s="81">
        <v>1325</v>
      </c>
      <c r="E312" s="71">
        <v>30</v>
      </c>
      <c r="F312" s="70">
        <f t="shared" ca="1" si="23"/>
        <v>39750</v>
      </c>
      <c r="G312" s="45"/>
      <c r="H312" s="45"/>
      <c r="I312" s="45"/>
      <c r="J312" s="45"/>
    </row>
    <row r="313" spans="1:10" ht="13.5" customHeight="1" x14ac:dyDescent="0.2">
      <c r="A313" s="84">
        <v>50201714</v>
      </c>
      <c r="B313" s="69" t="str">
        <f t="shared" ca="1" si="22"/>
        <v>Cremas no lácteas</v>
      </c>
      <c r="C313" s="82" t="s">
        <v>1449</v>
      </c>
      <c r="D313" s="81">
        <v>150</v>
      </c>
      <c r="E313" s="71">
        <v>200</v>
      </c>
      <c r="F313" s="70">
        <f t="shared" ca="1" si="23"/>
        <v>30000</v>
      </c>
      <c r="G313" s="45"/>
      <c r="H313" s="45"/>
      <c r="I313" s="45"/>
      <c r="J313" s="45"/>
    </row>
    <row r="314" spans="1:10" ht="13.5" customHeight="1" x14ac:dyDescent="0.2">
      <c r="A314" s="84">
        <v>50202301</v>
      </c>
      <c r="B314" s="69" t="str">
        <f t="shared" ca="1" si="22"/>
        <v>Agua</v>
      </c>
      <c r="C314" s="82" t="s">
        <v>1449</v>
      </c>
      <c r="D314" s="81">
        <v>20000</v>
      </c>
      <c r="E314" s="71">
        <v>10</v>
      </c>
      <c r="F314" s="70">
        <f t="shared" ca="1" si="23"/>
        <v>200000</v>
      </c>
      <c r="G314" s="45"/>
      <c r="H314" s="45"/>
      <c r="I314" s="45"/>
      <c r="J314" s="45"/>
    </row>
    <row r="315" spans="1:10" ht="13.5" customHeight="1" x14ac:dyDescent="0.2">
      <c r="A315" s="84">
        <v>50202301</v>
      </c>
      <c r="B315" s="69" t="str">
        <f t="shared" ca="1" si="22"/>
        <v>Agua</v>
      </c>
      <c r="C315" s="82" t="s">
        <v>1449</v>
      </c>
      <c r="D315" s="81">
        <v>2000</v>
      </c>
      <c r="E315" s="71">
        <v>60</v>
      </c>
      <c r="F315" s="70">
        <f t="shared" ca="1" si="23"/>
        <v>120000</v>
      </c>
      <c r="G315" s="45"/>
      <c r="H315" s="45"/>
      <c r="I315" s="45"/>
      <c r="J315" s="45"/>
    </row>
    <row r="316" spans="1:10" ht="13.5" customHeight="1" x14ac:dyDescent="0.2">
      <c r="A316" s="84">
        <v>50202203</v>
      </c>
      <c r="B316" s="69" t="str">
        <f t="shared" ca="1" si="22"/>
        <v>Vino</v>
      </c>
      <c r="C316" s="82" t="s">
        <v>1449</v>
      </c>
      <c r="D316" s="81">
        <v>300</v>
      </c>
      <c r="E316" s="71">
        <v>600</v>
      </c>
      <c r="F316" s="70">
        <f t="shared" ca="1" si="23"/>
        <v>180000</v>
      </c>
      <c r="G316" s="45"/>
      <c r="H316" s="45"/>
      <c r="I316" s="45"/>
      <c r="J316" s="45"/>
    </row>
    <row r="317" spans="1:10" ht="14.1" customHeight="1" x14ac:dyDescent="0.2">
      <c r="A317" s="45"/>
      <c r="B317" s="45"/>
      <c r="C317" s="45"/>
      <c r="D317" s="45"/>
      <c r="E317" s="73" t="s">
        <v>12550</v>
      </c>
      <c r="F317" s="74">
        <f ca="1">SUM(Table319[MONTO TOTAL ESTIMADO])</f>
        <v>809750</v>
      </c>
      <c r="G317" s="45"/>
      <c r="H317" s="45" t="str">
        <f>C303</f>
        <v>Bienes</v>
      </c>
      <c r="I317" s="45" t="str">
        <f>E303</f>
        <v>No</v>
      </c>
      <c r="J317" s="45" t="str">
        <f>D303</f>
        <v>Compras Menores</v>
      </c>
    </row>
    <row r="318" spans="1:10" ht="14.1" customHeight="1" thickBot="1" x14ac:dyDescent="0.3"/>
    <row r="319" spans="1:10" ht="33.75" customHeight="1" thickBot="1" x14ac:dyDescent="0.25">
      <c r="A319" s="64" t="s">
        <v>16382</v>
      </c>
      <c r="B319" s="64" t="s">
        <v>161</v>
      </c>
      <c r="C319" s="64" t="s">
        <v>11724</v>
      </c>
      <c r="D319" s="64" t="s">
        <v>14377</v>
      </c>
      <c r="E319" s="64" t="s">
        <v>10962</v>
      </c>
      <c r="F319" s="64" t="s">
        <v>11095</v>
      </c>
      <c r="G319" s="45"/>
      <c r="H319" s="45"/>
      <c r="I319" s="45"/>
      <c r="J319" s="45"/>
    </row>
    <row r="320" spans="1:10" ht="13.5" customHeight="1" thickBot="1" x14ac:dyDescent="0.25">
      <c r="A320" s="66" t="s">
        <v>18840</v>
      </c>
      <c r="B320" s="66" t="s">
        <v>18841</v>
      </c>
      <c r="C320" s="66" t="s">
        <v>17798</v>
      </c>
      <c r="D320" s="66" t="s">
        <v>17483</v>
      </c>
      <c r="E320" s="66" t="s">
        <v>17854</v>
      </c>
      <c r="F320" s="66"/>
      <c r="G320" s="45"/>
      <c r="H320" s="45"/>
      <c r="I320" s="45"/>
      <c r="J320" s="45"/>
    </row>
    <row r="321" spans="1:10" ht="14.1" customHeight="1" thickBot="1" x14ac:dyDescent="0.25">
      <c r="A321" s="101" t="s">
        <v>14827</v>
      </c>
      <c r="B321" s="67" t="s">
        <v>8528</v>
      </c>
      <c r="C321" s="76">
        <v>44652</v>
      </c>
      <c r="D321" s="101" t="s">
        <v>9386</v>
      </c>
      <c r="E321" s="67" t="s">
        <v>13093</v>
      </c>
      <c r="F321" s="66" t="s">
        <v>3080</v>
      </c>
      <c r="G321" s="45"/>
      <c r="H321" s="45"/>
      <c r="I321" s="45"/>
      <c r="J321" s="45"/>
    </row>
    <row r="322" spans="1:10" ht="14.1" customHeight="1" thickBot="1" x14ac:dyDescent="0.25">
      <c r="A322" s="102"/>
      <c r="B322" s="67" t="s">
        <v>1786</v>
      </c>
      <c r="C322" s="92">
        <f>IF(C321="","",IF(AND(MONTH(C321)&gt;=1,MONTH(C321)&lt;=3),1,IF(AND(MONTH(C321)&gt;=4,MONTH(C321)&lt;=6),2,IF(AND(MONTH(C321)&gt;=7,MONTH(C321)&lt;=9),3,4))))</f>
        <v>2</v>
      </c>
      <c r="D322" s="102"/>
      <c r="E322" s="67" t="s">
        <v>2417</v>
      </c>
      <c r="F322" s="66" t="s">
        <v>11112</v>
      </c>
      <c r="G322" s="45"/>
      <c r="H322" s="45"/>
      <c r="I322" s="45"/>
      <c r="J322" s="45"/>
    </row>
    <row r="323" spans="1:10" ht="14.1" customHeight="1" thickBot="1" x14ac:dyDescent="0.25">
      <c r="A323" s="102"/>
      <c r="B323" s="67" t="s">
        <v>12942</v>
      </c>
      <c r="C323" s="76">
        <v>44742</v>
      </c>
      <c r="D323" s="102"/>
      <c r="E323" s="67" t="s">
        <v>3073</v>
      </c>
      <c r="F323" s="66" t="s">
        <v>11112</v>
      </c>
      <c r="G323" s="45"/>
      <c r="H323" s="45"/>
      <c r="I323" s="45"/>
      <c r="J323" s="45"/>
    </row>
    <row r="324" spans="1:10" ht="14.1" customHeight="1" thickBot="1" x14ac:dyDescent="0.25">
      <c r="A324" s="102"/>
      <c r="B324" s="67" t="s">
        <v>1786</v>
      </c>
      <c r="C324" s="92">
        <f>IF(C323="","",IF(AND(MONTH(C323)&gt;=1,MONTH(C323)&lt;=3),1,IF(AND(MONTH(C323)&gt;=4,MONTH(C323)&lt;=6),2,IF(AND(MONTH(C323)&gt;=7,MONTH(C323)&lt;=9),3,4))))</f>
        <v>2</v>
      </c>
      <c r="D324" s="102"/>
      <c r="E324" s="67" t="s">
        <v>13192</v>
      </c>
      <c r="F324" s="66" t="s">
        <v>11112</v>
      </c>
      <c r="G324" s="45"/>
      <c r="H324" s="45"/>
      <c r="I324" s="45"/>
      <c r="J324" s="45"/>
    </row>
    <row r="325" spans="1:10" ht="14.1" customHeight="1" thickBot="1" x14ac:dyDescent="0.25">
      <c r="A325" s="45"/>
      <c r="B325" s="45"/>
      <c r="C325" s="45"/>
      <c r="D325" s="45"/>
      <c r="E325" s="45"/>
      <c r="F325" s="45"/>
      <c r="G325" s="45"/>
      <c r="H325" s="45"/>
      <c r="I325" s="45"/>
      <c r="J325" s="45"/>
    </row>
    <row r="326" spans="1:10" ht="14.1" customHeight="1" thickBot="1" x14ac:dyDescent="0.25">
      <c r="A326" s="72" t="s">
        <v>15735</v>
      </c>
      <c r="B326" s="72" t="s">
        <v>16146</v>
      </c>
      <c r="C326" s="72" t="s">
        <v>15641</v>
      </c>
      <c r="D326" s="72" t="s">
        <v>15251</v>
      </c>
      <c r="E326" s="72" t="s">
        <v>6932</v>
      </c>
      <c r="F326" s="72" t="s">
        <v>15280</v>
      </c>
      <c r="G326" s="45"/>
      <c r="H326" s="45"/>
      <c r="I326" s="45"/>
      <c r="J326" s="45"/>
    </row>
    <row r="327" spans="1:10" ht="13.5" customHeight="1" x14ac:dyDescent="0.2">
      <c r="A327" s="84">
        <v>50201706</v>
      </c>
      <c r="B327" s="69" t="str">
        <f t="shared" ref="B327:B333" ca="1" si="24">IFERROR(INDEX(UNSPSCDes,MATCH(INDIRECT(ADDRESS(ROW(),COLUMN()-1,4)),UNSPSCCode,0)),"")</f>
        <v>Café</v>
      </c>
      <c r="C327" s="82" t="s">
        <v>15636</v>
      </c>
      <c r="D327" s="81">
        <v>800</v>
      </c>
      <c r="E327" s="71">
        <v>275</v>
      </c>
      <c r="F327" s="70">
        <f t="shared" ref="F327:F333" ca="1" si="25">INDIRECT(ADDRESS(ROW(),COLUMN()-2,4))*INDIRECT(ADDRESS(ROW(),COLUMN()-1,4))</f>
        <v>220000</v>
      </c>
      <c r="G327" s="45"/>
      <c r="H327" s="45"/>
      <c r="I327" s="45"/>
      <c r="J327" s="45"/>
    </row>
    <row r="328" spans="1:10" ht="13.5" customHeight="1" x14ac:dyDescent="0.2">
      <c r="A328" s="84">
        <v>50201711</v>
      </c>
      <c r="B328" s="69" t="str">
        <f t="shared" ca="1" si="24"/>
        <v>Té instantáneo</v>
      </c>
      <c r="C328" s="82" t="s">
        <v>1449</v>
      </c>
      <c r="D328" s="81">
        <v>50</v>
      </c>
      <c r="E328" s="71">
        <v>400</v>
      </c>
      <c r="F328" s="70">
        <f t="shared" ca="1" si="25"/>
        <v>20000</v>
      </c>
      <c r="G328" s="45"/>
      <c r="H328" s="45"/>
      <c r="I328" s="45"/>
      <c r="J328" s="45"/>
    </row>
    <row r="329" spans="1:10" ht="13.5" customHeight="1" x14ac:dyDescent="0.2">
      <c r="A329" s="84">
        <v>50161509</v>
      </c>
      <c r="B329" s="69" t="str">
        <f t="shared" ca="1" si="24"/>
        <v>Azucares naturales o productos endulzantes</v>
      </c>
      <c r="C329" s="82" t="s">
        <v>15636</v>
      </c>
      <c r="D329" s="81">
        <v>1375</v>
      </c>
      <c r="E329" s="71">
        <v>30</v>
      </c>
      <c r="F329" s="70">
        <f t="shared" ca="1" si="25"/>
        <v>41250</v>
      </c>
      <c r="G329" s="45"/>
      <c r="H329" s="45"/>
      <c r="I329" s="45"/>
      <c r="J329" s="45"/>
    </row>
    <row r="330" spans="1:10" ht="13.5" customHeight="1" x14ac:dyDescent="0.2">
      <c r="A330" s="84">
        <v>50201714</v>
      </c>
      <c r="B330" s="69" t="str">
        <f t="shared" ca="1" si="24"/>
        <v>Cremas no lácteas</v>
      </c>
      <c r="C330" s="82" t="s">
        <v>1449</v>
      </c>
      <c r="D330" s="81">
        <v>180</v>
      </c>
      <c r="E330" s="71">
        <v>200</v>
      </c>
      <c r="F330" s="70">
        <f t="shared" ca="1" si="25"/>
        <v>36000</v>
      </c>
      <c r="G330" s="45"/>
      <c r="H330" s="45"/>
      <c r="I330" s="45"/>
      <c r="J330" s="45"/>
    </row>
    <row r="331" spans="1:10" ht="13.5" customHeight="1" x14ac:dyDescent="0.2">
      <c r="A331" s="84">
        <v>50202301</v>
      </c>
      <c r="B331" s="69" t="str">
        <f t="shared" ca="1" si="24"/>
        <v>Agua</v>
      </c>
      <c r="C331" s="82" t="s">
        <v>1449</v>
      </c>
      <c r="D331" s="81">
        <v>10000</v>
      </c>
      <c r="E331" s="71">
        <v>10</v>
      </c>
      <c r="F331" s="70">
        <f t="shared" ca="1" si="25"/>
        <v>100000</v>
      </c>
      <c r="G331" s="45"/>
      <c r="H331" s="45"/>
      <c r="I331" s="45"/>
      <c r="J331" s="45"/>
    </row>
    <row r="332" spans="1:10" ht="13.5" customHeight="1" x14ac:dyDescent="0.2">
      <c r="A332" s="84">
        <v>50202301</v>
      </c>
      <c r="B332" s="69" t="str">
        <f t="shared" ca="1" si="24"/>
        <v>Agua</v>
      </c>
      <c r="C332" s="82" t="s">
        <v>1449</v>
      </c>
      <c r="D332" s="81">
        <v>2000</v>
      </c>
      <c r="E332" s="71">
        <v>60</v>
      </c>
      <c r="F332" s="70">
        <f t="shared" ca="1" si="25"/>
        <v>120000</v>
      </c>
      <c r="G332" s="45"/>
      <c r="H332" s="45"/>
      <c r="I332" s="45"/>
      <c r="J332" s="45"/>
    </row>
    <row r="333" spans="1:10" ht="13.5" customHeight="1" x14ac:dyDescent="0.2">
      <c r="A333" s="84">
        <v>50202203</v>
      </c>
      <c r="B333" s="69" t="str">
        <f t="shared" ca="1" si="24"/>
        <v>Vino</v>
      </c>
      <c r="C333" s="82" t="s">
        <v>1449</v>
      </c>
      <c r="D333" s="81">
        <v>300</v>
      </c>
      <c r="E333" s="71">
        <v>600</v>
      </c>
      <c r="F333" s="70">
        <f t="shared" ca="1" si="25"/>
        <v>180000</v>
      </c>
      <c r="G333" s="45"/>
      <c r="H333" s="45"/>
      <c r="I333" s="45"/>
      <c r="J333" s="45"/>
    </row>
    <row r="334" spans="1:10" ht="14.1" customHeight="1" x14ac:dyDescent="0.2">
      <c r="A334" s="45"/>
      <c r="B334" s="45"/>
      <c r="C334" s="45"/>
      <c r="D334" s="45"/>
      <c r="E334" s="73" t="s">
        <v>12550</v>
      </c>
      <c r="F334" s="74">
        <f ca="1">SUM(Table320[MONTO TOTAL ESTIMADO])</f>
        <v>717250</v>
      </c>
      <c r="G334" s="45"/>
      <c r="H334" s="45" t="str">
        <f>C320</f>
        <v>Bienes</v>
      </c>
      <c r="I334" s="45" t="str">
        <f>E320</f>
        <v>No</v>
      </c>
      <c r="J334" s="45" t="str">
        <f>D320</f>
        <v>Compras Menores</v>
      </c>
    </row>
    <row r="335" spans="1:10" ht="14.1" customHeight="1" thickBot="1" x14ac:dyDescent="0.3"/>
    <row r="336" spans="1:10" ht="33.75" customHeight="1" thickBot="1" x14ac:dyDescent="0.25">
      <c r="A336" s="64" t="s">
        <v>16382</v>
      </c>
      <c r="B336" s="64" t="s">
        <v>161</v>
      </c>
      <c r="C336" s="64" t="s">
        <v>11724</v>
      </c>
      <c r="D336" s="64" t="s">
        <v>14377</v>
      </c>
      <c r="E336" s="64" t="s">
        <v>10962</v>
      </c>
      <c r="F336" s="64" t="s">
        <v>11095</v>
      </c>
      <c r="G336" s="45"/>
      <c r="H336" s="45"/>
      <c r="I336" s="45"/>
      <c r="J336" s="45"/>
    </row>
    <row r="337" spans="1:10" ht="13.5" customHeight="1" thickBot="1" x14ac:dyDescent="0.25">
      <c r="A337" s="66" t="s">
        <v>18840</v>
      </c>
      <c r="B337" s="66" t="s">
        <v>18841</v>
      </c>
      <c r="C337" s="66" t="s">
        <v>17798</v>
      </c>
      <c r="D337" s="66" t="s">
        <v>17483</v>
      </c>
      <c r="E337" s="66" t="s">
        <v>17854</v>
      </c>
      <c r="F337" s="66"/>
      <c r="G337" s="45"/>
      <c r="H337" s="45"/>
      <c r="I337" s="45"/>
      <c r="J337" s="45"/>
    </row>
    <row r="338" spans="1:10" ht="14.1" customHeight="1" thickBot="1" x14ac:dyDescent="0.25">
      <c r="A338" s="101" t="s">
        <v>14827</v>
      </c>
      <c r="B338" s="67" t="s">
        <v>8528</v>
      </c>
      <c r="C338" s="76">
        <v>44743</v>
      </c>
      <c r="D338" s="101" t="s">
        <v>9386</v>
      </c>
      <c r="E338" s="67" t="s">
        <v>13093</v>
      </c>
      <c r="F338" s="66" t="s">
        <v>3080</v>
      </c>
      <c r="G338" s="45"/>
      <c r="H338" s="45"/>
      <c r="I338" s="45"/>
      <c r="J338" s="45"/>
    </row>
    <row r="339" spans="1:10" ht="14.1" customHeight="1" thickBot="1" x14ac:dyDescent="0.25">
      <c r="A339" s="102"/>
      <c r="B339" s="67" t="s">
        <v>1786</v>
      </c>
      <c r="C339" s="92">
        <f>IF(C338="","",IF(AND(MONTH(C338)&gt;=1,MONTH(C338)&lt;=3),1,IF(AND(MONTH(C338)&gt;=4,MONTH(C338)&lt;=6),2,IF(AND(MONTH(C338)&gt;=7,MONTH(C338)&lt;=9),3,4))))</f>
        <v>3</v>
      </c>
      <c r="D339" s="102"/>
      <c r="E339" s="67" t="s">
        <v>2417</v>
      </c>
      <c r="F339" s="66" t="s">
        <v>11112</v>
      </c>
      <c r="G339" s="45"/>
      <c r="H339" s="45"/>
      <c r="I339" s="45"/>
      <c r="J339" s="45"/>
    </row>
    <row r="340" spans="1:10" ht="14.1" customHeight="1" thickBot="1" x14ac:dyDescent="0.25">
      <c r="A340" s="102"/>
      <c r="B340" s="67" t="s">
        <v>12942</v>
      </c>
      <c r="C340" s="76">
        <v>44834</v>
      </c>
      <c r="D340" s="102"/>
      <c r="E340" s="67" t="s">
        <v>3073</v>
      </c>
      <c r="F340" s="66" t="s">
        <v>11112</v>
      </c>
      <c r="G340" s="45"/>
      <c r="H340" s="45"/>
      <c r="I340" s="45"/>
      <c r="J340" s="45"/>
    </row>
    <row r="341" spans="1:10" ht="14.1" customHeight="1" thickBot="1" x14ac:dyDescent="0.25">
      <c r="A341" s="102"/>
      <c r="B341" s="67" t="s">
        <v>1786</v>
      </c>
      <c r="C341" s="92">
        <f>IF(C340="","",IF(AND(MONTH(C340)&gt;=1,MONTH(C340)&lt;=3),1,IF(AND(MONTH(C340)&gt;=4,MONTH(C340)&lt;=6),2,IF(AND(MONTH(C340)&gt;=7,MONTH(C340)&lt;=9),3,4))))</f>
        <v>3</v>
      </c>
      <c r="D341" s="102"/>
      <c r="E341" s="67" t="s">
        <v>13192</v>
      </c>
      <c r="F341" s="66" t="s">
        <v>11112</v>
      </c>
      <c r="G341" s="45"/>
      <c r="H341" s="45"/>
      <c r="I341" s="45"/>
      <c r="J341" s="45"/>
    </row>
    <row r="342" spans="1:10" ht="14.1" customHeight="1" thickBot="1" x14ac:dyDescent="0.25">
      <c r="A342" s="45"/>
      <c r="B342" s="45"/>
      <c r="C342" s="45"/>
      <c r="D342" s="45"/>
      <c r="E342" s="45"/>
      <c r="F342" s="45"/>
      <c r="G342" s="45"/>
      <c r="H342" s="45"/>
      <c r="I342" s="45"/>
      <c r="J342" s="45"/>
    </row>
    <row r="343" spans="1:10" ht="14.1" customHeight="1" thickBot="1" x14ac:dyDescent="0.25">
      <c r="A343" s="72" t="s">
        <v>15735</v>
      </c>
      <c r="B343" s="72" t="s">
        <v>16146</v>
      </c>
      <c r="C343" s="72" t="s">
        <v>15641</v>
      </c>
      <c r="D343" s="72" t="s">
        <v>15251</v>
      </c>
      <c r="E343" s="72" t="s">
        <v>6932</v>
      </c>
      <c r="F343" s="72" t="s">
        <v>15280</v>
      </c>
      <c r="G343" s="45"/>
      <c r="H343" s="45"/>
      <c r="I343" s="45"/>
      <c r="J343" s="45"/>
    </row>
    <row r="344" spans="1:10" ht="14.1" customHeight="1" x14ac:dyDescent="0.2">
      <c r="A344" s="84">
        <v>50201706</v>
      </c>
      <c r="B344" s="69" t="str">
        <f t="shared" ref="B344:B350" ca="1" si="26">IFERROR(INDEX(UNSPSCDes,MATCH(INDIRECT(ADDRESS(ROW(),COLUMN()-1,4)),UNSPSCCode,0)),"")</f>
        <v>Café</v>
      </c>
      <c r="C344" s="82" t="s">
        <v>15636</v>
      </c>
      <c r="D344" s="81">
        <v>750</v>
      </c>
      <c r="E344" s="71">
        <v>275</v>
      </c>
      <c r="F344" s="70">
        <f t="shared" ref="F344:F350" ca="1" si="27">INDIRECT(ADDRESS(ROW(),COLUMN()-2,4))*INDIRECT(ADDRESS(ROW(),COLUMN()-1,4))</f>
        <v>206250</v>
      </c>
      <c r="G344" s="45"/>
      <c r="H344" s="45"/>
      <c r="I344" s="45"/>
      <c r="J344" s="45"/>
    </row>
    <row r="345" spans="1:10" ht="13.5" customHeight="1" x14ac:dyDescent="0.2">
      <c r="A345" s="84">
        <v>50201711</v>
      </c>
      <c r="B345" s="69" t="str">
        <f t="shared" ca="1" si="26"/>
        <v>Té instantáneo</v>
      </c>
      <c r="C345" s="82" t="s">
        <v>1449</v>
      </c>
      <c r="D345" s="81">
        <v>50</v>
      </c>
      <c r="E345" s="71">
        <v>400</v>
      </c>
      <c r="F345" s="70">
        <f t="shared" ca="1" si="27"/>
        <v>20000</v>
      </c>
      <c r="G345" s="45"/>
      <c r="H345" s="45"/>
      <c r="I345" s="45"/>
      <c r="J345" s="45"/>
    </row>
    <row r="346" spans="1:10" ht="13.5" customHeight="1" x14ac:dyDescent="0.2">
      <c r="A346" s="84">
        <v>50161509</v>
      </c>
      <c r="B346" s="69" t="str">
        <f t="shared" ca="1" si="26"/>
        <v>Azucares naturales o productos endulzantes</v>
      </c>
      <c r="C346" s="82" t="s">
        <v>15636</v>
      </c>
      <c r="D346" s="81">
        <v>1375</v>
      </c>
      <c r="E346" s="71">
        <v>30</v>
      </c>
      <c r="F346" s="70">
        <f t="shared" ca="1" si="27"/>
        <v>41250</v>
      </c>
      <c r="G346" s="45"/>
      <c r="H346" s="45"/>
      <c r="I346" s="45"/>
      <c r="J346" s="45"/>
    </row>
    <row r="347" spans="1:10" ht="13.5" customHeight="1" x14ac:dyDescent="0.2">
      <c r="A347" s="84">
        <v>50201714</v>
      </c>
      <c r="B347" s="69" t="str">
        <f t="shared" ca="1" si="26"/>
        <v>Cremas no lácteas</v>
      </c>
      <c r="C347" s="82" t="s">
        <v>1449</v>
      </c>
      <c r="D347" s="81">
        <v>180</v>
      </c>
      <c r="E347" s="71">
        <v>200</v>
      </c>
      <c r="F347" s="70">
        <f t="shared" ca="1" si="27"/>
        <v>36000</v>
      </c>
      <c r="G347" s="45"/>
      <c r="H347" s="45"/>
      <c r="I347" s="45"/>
      <c r="J347" s="45"/>
    </row>
    <row r="348" spans="1:10" ht="13.5" customHeight="1" x14ac:dyDescent="0.2">
      <c r="A348" s="84">
        <v>50202301</v>
      </c>
      <c r="B348" s="69" t="str">
        <f t="shared" ca="1" si="26"/>
        <v>Agua</v>
      </c>
      <c r="C348" s="82" t="s">
        <v>1449</v>
      </c>
      <c r="D348" s="81">
        <v>3500</v>
      </c>
      <c r="E348" s="71">
        <v>10</v>
      </c>
      <c r="F348" s="70">
        <f t="shared" ca="1" si="27"/>
        <v>35000</v>
      </c>
      <c r="G348" s="45"/>
      <c r="H348" s="45"/>
      <c r="I348" s="45"/>
      <c r="J348" s="45"/>
    </row>
    <row r="349" spans="1:10" ht="13.5" customHeight="1" x14ac:dyDescent="0.2">
      <c r="A349" s="84">
        <v>50202301</v>
      </c>
      <c r="B349" s="69" t="str">
        <f t="shared" ca="1" si="26"/>
        <v>Agua</v>
      </c>
      <c r="C349" s="82" t="s">
        <v>1449</v>
      </c>
      <c r="D349" s="81">
        <v>2000</v>
      </c>
      <c r="E349" s="71">
        <v>60</v>
      </c>
      <c r="F349" s="70">
        <f t="shared" ca="1" si="27"/>
        <v>120000</v>
      </c>
      <c r="G349" s="45"/>
      <c r="H349" s="45"/>
      <c r="I349" s="45"/>
      <c r="J349" s="45"/>
    </row>
    <row r="350" spans="1:10" ht="13.5" customHeight="1" x14ac:dyDescent="0.2">
      <c r="A350" s="84">
        <v>50202203</v>
      </c>
      <c r="B350" s="69" t="str">
        <f t="shared" ca="1" si="26"/>
        <v>Vino</v>
      </c>
      <c r="C350" s="82" t="s">
        <v>1449</v>
      </c>
      <c r="D350" s="81">
        <v>250</v>
      </c>
      <c r="E350" s="71">
        <v>600</v>
      </c>
      <c r="F350" s="70">
        <f t="shared" ca="1" si="27"/>
        <v>150000</v>
      </c>
      <c r="G350" s="45"/>
      <c r="H350" s="45"/>
      <c r="I350" s="45"/>
      <c r="J350" s="45"/>
    </row>
    <row r="351" spans="1:10" ht="14.1" customHeight="1" x14ac:dyDescent="0.2">
      <c r="A351" s="45"/>
      <c r="B351" s="45"/>
      <c r="C351" s="45"/>
      <c r="D351" s="45"/>
      <c r="E351" s="73" t="s">
        <v>12550</v>
      </c>
      <c r="F351" s="74">
        <f ca="1">SUM(Table323[MONTO TOTAL ESTIMADO])</f>
        <v>608500</v>
      </c>
      <c r="G351" s="45"/>
      <c r="H351" s="45" t="str">
        <f>C337</f>
        <v>Bienes</v>
      </c>
      <c r="I351" s="45" t="str">
        <f>E337</f>
        <v>No</v>
      </c>
      <c r="J351" s="45" t="str">
        <f>D337</f>
        <v>Compras Menores</v>
      </c>
    </row>
    <row r="352" spans="1:10" ht="14.1" customHeight="1" thickBot="1" x14ac:dyDescent="0.3"/>
    <row r="353" spans="1:10" ht="33.75" customHeight="1" thickBot="1" x14ac:dyDescent="0.25">
      <c r="A353" s="64" t="s">
        <v>16382</v>
      </c>
      <c r="B353" s="64" t="s">
        <v>161</v>
      </c>
      <c r="C353" s="64" t="s">
        <v>11724</v>
      </c>
      <c r="D353" s="64" t="s">
        <v>14377</v>
      </c>
      <c r="E353" s="64" t="s">
        <v>10962</v>
      </c>
      <c r="F353" s="64" t="s">
        <v>11095</v>
      </c>
      <c r="G353" s="45"/>
      <c r="H353" s="45"/>
      <c r="I353" s="45"/>
      <c r="J353" s="45"/>
    </row>
    <row r="354" spans="1:10" ht="13.5" customHeight="1" thickBot="1" x14ac:dyDescent="0.25">
      <c r="A354" s="66" t="s">
        <v>18840</v>
      </c>
      <c r="B354" s="66" t="s">
        <v>18841</v>
      </c>
      <c r="C354" s="66" t="s">
        <v>6798</v>
      </c>
      <c r="D354" s="66" t="s">
        <v>17483</v>
      </c>
      <c r="E354" s="66" t="s">
        <v>17854</v>
      </c>
      <c r="F354" s="66"/>
      <c r="G354" s="45"/>
      <c r="H354" s="45"/>
      <c r="I354" s="45"/>
      <c r="J354" s="45"/>
    </row>
    <row r="355" spans="1:10" ht="14.1" customHeight="1" thickBot="1" x14ac:dyDescent="0.25">
      <c r="A355" s="101" t="s">
        <v>14827</v>
      </c>
      <c r="B355" s="67" t="s">
        <v>8528</v>
      </c>
      <c r="C355" s="76">
        <v>44835</v>
      </c>
      <c r="D355" s="101" t="s">
        <v>9386</v>
      </c>
      <c r="E355" s="67" t="s">
        <v>13093</v>
      </c>
      <c r="F355" s="66" t="s">
        <v>3080</v>
      </c>
      <c r="G355" s="45"/>
      <c r="H355" s="45"/>
      <c r="I355" s="45"/>
      <c r="J355" s="45"/>
    </row>
    <row r="356" spans="1:10" ht="14.1" customHeight="1" thickBot="1" x14ac:dyDescent="0.25">
      <c r="A356" s="102"/>
      <c r="B356" s="67" t="s">
        <v>1786</v>
      </c>
      <c r="C356" s="92">
        <f>IF(C355="","",IF(AND(MONTH(C355)&gt;=1,MONTH(C355)&lt;=3),1,IF(AND(MONTH(C355)&gt;=4,MONTH(C355)&lt;=6),2,IF(AND(MONTH(C355)&gt;=7,MONTH(C355)&lt;=9),3,4))))</f>
        <v>4</v>
      </c>
      <c r="D356" s="102"/>
      <c r="E356" s="67" t="s">
        <v>2417</v>
      </c>
      <c r="F356" s="66" t="s">
        <v>11112</v>
      </c>
      <c r="G356" s="45"/>
      <c r="H356" s="45"/>
      <c r="I356" s="45"/>
      <c r="J356" s="45"/>
    </row>
    <row r="357" spans="1:10" ht="14.1" customHeight="1" thickBot="1" x14ac:dyDescent="0.25">
      <c r="A357" s="102"/>
      <c r="B357" s="67" t="s">
        <v>12942</v>
      </c>
      <c r="C357" s="76">
        <v>44926</v>
      </c>
      <c r="D357" s="102"/>
      <c r="E357" s="67" t="s">
        <v>3073</v>
      </c>
      <c r="F357" s="66" t="s">
        <v>11112</v>
      </c>
      <c r="G357" s="45"/>
      <c r="H357" s="45"/>
      <c r="I357" s="45"/>
      <c r="J357" s="45"/>
    </row>
    <row r="358" spans="1:10" ht="14.1" customHeight="1" thickBot="1" x14ac:dyDescent="0.25">
      <c r="A358" s="102"/>
      <c r="B358" s="67" t="s">
        <v>1786</v>
      </c>
      <c r="C358" s="92">
        <f>IF(C357="","",IF(AND(MONTH(C357)&gt;=1,MONTH(C357)&lt;=3),1,IF(AND(MONTH(C357)&gt;=4,MONTH(C357)&lt;=6),2,IF(AND(MONTH(C357)&gt;=7,MONTH(C357)&lt;=9),3,4))))</f>
        <v>4</v>
      </c>
      <c r="D358" s="102"/>
      <c r="E358" s="67" t="s">
        <v>13192</v>
      </c>
      <c r="F358" s="66" t="s">
        <v>11112</v>
      </c>
      <c r="G358" s="45"/>
      <c r="H358" s="45"/>
      <c r="I358" s="45"/>
      <c r="J358" s="45"/>
    </row>
    <row r="359" spans="1:10" ht="14.1" customHeight="1" thickBot="1" x14ac:dyDescent="0.25">
      <c r="A359" s="45"/>
      <c r="B359" s="45"/>
      <c r="C359" s="45"/>
      <c r="D359" s="45"/>
      <c r="E359" s="45"/>
      <c r="F359" s="45"/>
      <c r="G359" s="45"/>
      <c r="H359" s="45"/>
      <c r="I359" s="45"/>
      <c r="J359" s="45"/>
    </row>
    <row r="360" spans="1:10" ht="14.1" customHeight="1" thickBot="1" x14ac:dyDescent="0.25">
      <c r="A360" s="72" t="s">
        <v>15735</v>
      </c>
      <c r="B360" s="72" t="s">
        <v>16146</v>
      </c>
      <c r="C360" s="72" t="s">
        <v>15641</v>
      </c>
      <c r="D360" s="72" t="s">
        <v>15251</v>
      </c>
      <c r="E360" s="72" t="s">
        <v>6932</v>
      </c>
      <c r="F360" s="72" t="s">
        <v>15280</v>
      </c>
      <c r="G360" s="45"/>
      <c r="H360" s="45"/>
      <c r="I360" s="45"/>
      <c r="J360" s="45"/>
    </row>
    <row r="361" spans="1:10" ht="14.1" customHeight="1" x14ac:dyDescent="0.2">
      <c r="A361" s="84">
        <v>50201706</v>
      </c>
      <c r="B361" s="69" t="str">
        <f t="shared" ref="B361:B367" ca="1" si="28">IFERROR(INDEX(UNSPSCDes,MATCH(INDIRECT(ADDRESS(ROW(),COLUMN()-1,4)),UNSPSCCode,0)),"")</f>
        <v>Café</v>
      </c>
      <c r="C361" s="82" t="s">
        <v>15636</v>
      </c>
      <c r="D361" s="81">
        <v>750</v>
      </c>
      <c r="E361" s="71">
        <v>275</v>
      </c>
      <c r="F361" s="70">
        <f t="shared" ref="F361:F367" ca="1" si="29">INDIRECT(ADDRESS(ROW(),COLUMN()-2,4))*INDIRECT(ADDRESS(ROW(),COLUMN()-1,4))</f>
        <v>206250</v>
      </c>
      <c r="G361" s="45"/>
      <c r="H361" s="45"/>
      <c r="I361" s="45"/>
      <c r="J361" s="45"/>
    </row>
    <row r="362" spans="1:10" ht="13.5" customHeight="1" x14ac:dyDescent="0.2">
      <c r="A362" s="84">
        <v>50201711</v>
      </c>
      <c r="B362" s="69" t="str">
        <f t="shared" ca="1" si="28"/>
        <v>Té instantáneo</v>
      </c>
      <c r="C362" s="82" t="s">
        <v>1449</v>
      </c>
      <c r="D362" s="81">
        <v>50</v>
      </c>
      <c r="E362" s="71">
        <v>400</v>
      </c>
      <c r="F362" s="70">
        <f t="shared" ca="1" si="29"/>
        <v>20000</v>
      </c>
      <c r="G362" s="45"/>
      <c r="H362" s="45"/>
      <c r="I362" s="45"/>
      <c r="J362" s="45"/>
    </row>
    <row r="363" spans="1:10" ht="13.5" customHeight="1" x14ac:dyDescent="0.2">
      <c r="A363" s="84">
        <v>50161509</v>
      </c>
      <c r="B363" s="69" t="str">
        <f t="shared" ca="1" si="28"/>
        <v>Azucares naturales o productos endulzantes</v>
      </c>
      <c r="C363" s="82" t="s">
        <v>15636</v>
      </c>
      <c r="D363" s="81">
        <v>1325</v>
      </c>
      <c r="E363" s="71">
        <v>30</v>
      </c>
      <c r="F363" s="70">
        <f t="shared" ca="1" si="29"/>
        <v>39750</v>
      </c>
      <c r="G363" s="45"/>
      <c r="H363" s="45"/>
      <c r="I363" s="45"/>
      <c r="J363" s="45"/>
    </row>
    <row r="364" spans="1:10" ht="13.5" customHeight="1" x14ac:dyDescent="0.2">
      <c r="A364" s="84">
        <v>50201714</v>
      </c>
      <c r="B364" s="69" t="str">
        <f t="shared" ca="1" si="28"/>
        <v>Cremas no lácteas</v>
      </c>
      <c r="C364" s="82" t="s">
        <v>1449</v>
      </c>
      <c r="D364" s="81">
        <v>150</v>
      </c>
      <c r="E364" s="71">
        <v>200</v>
      </c>
      <c r="F364" s="70">
        <f t="shared" ca="1" si="29"/>
        <v>30000</v>
      </c>
      <c r="G364" s="45"/>
      <c r="H364" s="45"/>
      <c r="I364" s="45"/>
      <c r="J364" s="45"/>
    </row>
    <row r="365" spans="1:10" ht="13.5" customHeight="1" x14ac:dyDescent="0.2">
      <c r="A365" s="84">
        <v>50202301</v>
      </c>
      <c r="B365" s="69" t="str">
        <f t="shared" ca="1" si="28"/>
        <v>Agua</v>
      </c>
      <c r="C365" s="82" t="s">
        <v>1449</v>
      </c>
      <c r="D365" s="81">
        <v>3500</v>
      </c>
      <c r="E365" s="71">
        <v>10</v>
      </c>
      <c r="F365" s="70">
        <f t="shared" ca="1" si="29"/>
        <v>35000</v>
      </c>
      <c r="G365" s="45"/>
      <c r="H365" s="45"/>
      <c r="I365" s="45"/>
      <c r="J365" s="45"/>
    </row>
    <row r="366" spans="1:10" ht="13.5" customHeight="1" x14ac:dyDescent="0.2">
      <c r="A366" s="84">
        <v>50202301</v>
      </c>
      <c r="B366" s="69" t="str">
        <f t="shared" ca="1" si="28"/>
        <v>Agua</v>
      </c>
      <c r="C366" s="82" t="s">
        <v>1449</v>
      </c>
      <c r="D366" s="81">
        <v>1600</v>
      </c>
      <c r="E366" s="71">
        <v>60</v>
      </c>
      <c r="F366" s="70">
        <f t="shared" ca="1" si="29"/>
        <v>96000</v>
      </c>
      <c r="G366" s="45"/>
      <c r="H366" s="45"/>
      <c r="I366" s="45"/>
      <c r="J366" s="45"/>
    </row>
    <row r="367" spans="1:10" ht="13.5" customHeight="1" x14ac:dyDescent="0.2">
      <c r="A367" s="84">
        <v>50202203</v>
      </c>
      <c r="B367" s="69" t="str">
        <f t="shared" ca="1" si="28"/>
        <v>Vino</v>
      </c>
      <c r="C367" s="82" t="s">
        <v>1449</v>
      </c>
      <c r="D367" s="81">
        <v>200</v>
      </c>
      <c r="E367" s="71">
        <v>600</v>
      </c>
      <c r="F367" s="70">
        <f t="shared" ca="1" si="29"/>
        <v>120000</v>
      </c>
      <c r="G367" s="45"/>
      <c r="H367" s="45"/>
      <c r="I367" s="45"/>
      <c r="J367" s="45"/>
    </row>
    <row r="368" spans="1:10" ht="14.1" customHeight="1" x14ac:dyDescent="0.2">
      <c r="A368" s="45"/>
      <c r="B368" s="45"/>
      <c r="C368" s="45"/>
      <c r="D368" s="45"/>
      <c r="E368" s="73" t="s">
        <v>12550</v>
      </c>
      <c r="F368" s="74">
        <f ca="1">SUM(Table324[MONTO TOTAL ESTIMADO])</f>
        <v>547000</v>
      </c>
      <c r="G368" s="45"/>
      <c r="H368" s="45" t="str">
        <f>C354</f>
        <v>Servicios</v>
      </c>
      <c r="I368" s="45" t="str">
        <f>E354</f>
        <v>No</v>
      </c>
      <c r="J368" s="45" t="str">
        <f>D354</f>
        <v>Compras Menores</v>
      </c>
    </row>
    <row r="369" spans="1:10" ht="14.1" customHeight="1" thickBot="1" x14ac:dyDescent="0.3"/>
    <row r="370" spans="1:10" ht="33.75" customHeight="1" thickBot="1" x14ac:dyDescent="0.25">
      <c r="A370" s="64" t="s">
        <v>16382</v>
      </c>
      <c r="B370" s="64" t="s">
        <v>161</v>
      </c>
      <c r="C370" s="64" t="s">
        <v>11724</v>
      </c>
      <c r="D370" s="64" t="s">
        <v>14377</v>
      </c>
      <c r="E370" s="64" t="s">
        <v>10962</v>
      </c>
      <c r="F370" s="64" t="s">
        <v>11095</v>
      </c>
      <c r="G370" s="45"/>
      <c r="H370" s="45"/>
      <c r="I370" s="45"/>
      <c r="J370" s="45"/>
    </row>
    <row r="371" spans="1:10" ht="13.5" customHeight="1" thickBot="1" x14ac:dyDescent="0.25">
      <c r="A371" s="66" t="s">
        <v>18842</v>
      </c>
      <c r="B371" s="66" t="s">
        <v>18843</v>
      </c>
      <c r="C371" s="66" t="s">
        <v>6798</v>
      </c>
      <c r="D371" s="66" t="s">
        <v>17483</v>
      </c>
      <c r="E371" s="66" t="s">
        <v>17854</v>
      </c>
      <c r="F371" s="66"/>
      <c r="G371" s="45"/>
      <c r="H371" s="45"/>
      <c r="I371" s="45"/>
      <c r="J371" s="45"/>
    </row>
    <row r="372" spans="1:10" ht="14.1" customHeight="1" thickBot="1" x14ac:dyDescent="0.25">
      <c r="A372" s="101" t="s">
        <v>14827</v>
      </c>
      <c r="B372" s="67" t="s">
        <v>8528</v>
      </c>
      <c r="C372" s="76">
        <v>44562</v>
      </c>
      <c r="D372" s="101" t="s">
        <v>9386</v>
      </c>
      <c r="E372" s="67" t="s">
        <v>13093</v>
      </c>
      <c r="F372" s="66" t="s">
        <v>3080</v>
      </c>
      <c r="G372" s="45"/>
      <c r="H372" s="45"/>
      <c r="I372" s="45"/>
      <c r="J372" s="45"/>
    </row>
    <row r="373" spans="1:10" ht="14.1" customHeight="1" thickBot="1" x14ac:dyDescent="0.25">
      <c r="A373" s="102"/>
      <c r="B373" s="67" t="s">
        <v>1786</v>
      </c>
      <c r="C373" s="92">
        <f>IF(C372="","",IF(AND(MONTH(C372)&gt;=1,MONTH(C372)&lt;=3),1,IF(AND(MONTH(C372)&gt;=4,MONTH(C372)&lt;=6),2,IF(AND(MONTH(C372)&gt;=7,MONTH(C372)&lt;=9),3,4))))</f>
        <v>1</v>
      </c>
      <c r="D373" s="102"/>
      <c r="E373" s="67" t="s">
        <v>2417</v>
      </c>
      <c r="F373" s="66" t="s">
        <v>11112</v>
      </c>
      <c r="G373" s="45"/>
      <c r="H373" s="45"/>
      <c r="I373" s="45"/>
      <c r="J373" s="45"/>
    </row>
    <row r="374" spans="1:10" ht="14.1" customHeight="1" thickBot="1" x14ac:dyDescent="0.25">
      <c r="A374" s="102"/>
      <c r="B374" s="67" t="s">
        <v>12942</v>
      </c>
      <c r="C374" s="76">
        <v>44651</v>
      </c>
      <c r="D374" s="102"/>
      <c r="E374" s="67" t="s">
        <v>3073</v>
      </c>
      <c r="F374" s="66" t="s">
        <v>11112</v>
      </c>
      <c r="G374" s="45"/>
      <c r="H374" s="45"/>
      <c r="I374" s="45"/>
      <c r="J374" s="45"/>
    </row>
    <row r="375" spans="1:10" ht="14.1" customHeight="1" thickBot="1" x14ac:dyDescent="0.25">
      <c r="A375" s="102"/>
      <c r="B375" s="67" t="s">
        <v>1786</v>
      </c>
      <c r="C375" s="92">
        <f>IF(C374="","",IF(AND(MONTH(C374)&gt;=1,MONTH(C374)&lt;=3),1,IF(AND(MONTH(C374)&gt;=4,MONTH(C374)&lt;=6),2,IF(AND(MONTH(C374)&gt;=7,MONTH(C374)&lt;=9),3,4))))</f>
        <v>1</v>
      </c>
      <c r="D375" s="102"/>
      <c r="E375" s="67" t="s">
        <v>13192</v>
      </c>
      <c r="F375" s="66" t="s">
        <v>11112</v>
      </c>
      <c r="G375" s="45"/>
      <c r="H375" s="45"/>
      <c r="I375" s="45"/>
      <c r="J375" s="45"/>
    </row>
    <row r="376" spans="1:10" ht="14.1" customHeight="1" thickBot="1" x14ac:dyDescent="0.25">
      <c r="A376" s="45"/>
      <c r="B376" s="45"/>
      <c r="C376" s="45"/>
      <c r="D376" s="45"/>
      <c r="E376" s="45"/>
      <c r="F376" s="45"/>
      <c r="G376" s="45"/>
      <c r="H376" s="45"/>
      <c r="I376" s="45"/>
      <c r="J376" s="45"/>
    </row>
    <row r="377" spans="1:10" ht="14.1" customHeight="1" thickBot="1" x14ac:dyDescent="0.25">
      <c r="A377" s="72" t="s">
        <v>15735</v>
      </c>
      <c r="B377" s="72" t="s">
        <v>16146</v>
      </c>
      <c r="C377" s="72" t="s">
        <v>15641</v>
      </c>
      <c r="D377" s="72" t="s">
        <v>15251</v>
      </c>
      <c r="E377" s="72" t="s">
        <v>6932</v>
      </c>
      <c r="F377" s="72" t="s">
        <v>15280</v>
      </c>
      <c r="G377" s="45"/>
      <c r="H377" s="45"/>
      <c r="I377" s="45"/>
      <c r="J377" s="45"/>
    </row>
    <row r="378" spans="1:10" ht="14.1" customHeight="1" x14ac:dyDescent="0.2">
      <c r="A378" s="81">
        <v>90121502</v>
      </c>
      <c r="B378" s="69" t="str">
        <f ca="1">IFERROR(INDEX(UNSPSCDes,MATCH(INDIRECT(ADDRESS(ROW(),COLUMN()-1,4)),UNSPSCCode,0)),"")</f>
        <v>Agencias de viajes</v>
      </c>
      <c r="C378" s="82" t="s">
        <v>1449</v>
      </c>
      <c r="D378" s="81">
        <v>2</v>
      </c>
      <c r="E378" s="71">
        <v>80000</v>
      </c>
      <c r="F378" s="70">
        <f ca="1">INDIRECT(ADDRESS(ROW(),COLUMN()-2,4))*INDIRECT(ADDRESS(ROW(),COLUMN()-1,4))</f>
        <v>160000</v>
      </c>
      <c r="G378" s="45"/>
      <c r="H378" s="45"/>
      <c r="I378" s="45"/>
      <c r="J378" s="45"/>
    </row>
    <row r="379" spans="1:10" ht="13.5" customHeight="1" x14ac:dyDescent="0.2">
      <c r="A379" s="81">
        <v>90121502</v>
      </c>
      <c r="B379" s="69" t="str">
        <f ca="1">IFERROR(INDEX(UNSPSCDes,MATCH(INDIRECT(ADDRESS(ROW(),COLUMN()-1,4)),UNSPSCCode,0)),"")</f>
        <v>Agencias de viajes</v>
      </c>
      <c r="C379" s="82" t="s">
        <v>1449</v>
      </c>
      <c r="D379" s="81">
        <v>3</v>
      </c>
      <c r="E379" s="71">
        <v>75000</v>
      </c>
      <c r="F379" s="70">
        <f ca="1">INDIRECT(ADDRESS(ROW(),COLUMN()-2,4))*INDIRECT(ADDRESS(ROW(),COLUMN()-1,4))</f>
        <v>225000</v>
      </c>
      <c r="G379" s="45"/>
      <c r="H379" s="45"/>
      <c r="I379" s="45"/>
      <c r="J379" s="45"/>
    </row>
    <row r="380" spans="1:10" ht="14.1" customHeight="1" x14ac:dyDescent="0.2">
      <c r="A380" s="45"/>
      <c r="B380" s="45"/>
      <c r="C380" s="45"/>
      <c r="D380" s="45"/>
      <c r="E380" s="73" t="s">
        <v>12550</v>
      </c>
      <c r="F380" s="74">
        <f ca="1">SUM(Table325[MONTO TOTAL ESTIMADO])</f>
        <v>385000</v>
      </c>
      <c r="G380" s="45"/>
      <c r="H380" s="45" t="str">
        <f>C371</f>
        <v>Servicios</v>
      </c>
      <c r="I380" s="45" t="str">
        <f>E371</f>
        <v>No</v>
      </c>
      <c r="J380" s="45" t="str">
        <f>D371</f>
        <v>Compras Menores</v>
      </c>
    </row>
    <row r="381" spans="1:10" ht="14.1" customHeight="1" thickBot="1" x14ac:dyDescent="0.3"/>
    <row r="382" spans="1:10" ht="33.75" customHeight="1" thickBot="1" x14ac:dyDescent="0.25">
      <c r="A382" s="64" t="s">
        <v>16382</v>
      </c>
      <c r="B382" s="64" t="s">
        <v>161</v>
      </c>
      <c r="C382" s="64" t="s">
        <v>11724</v>
      </c>
      <c r="D382" s="64" t="s">
        <v>14377</v>
      </c>
      <c r="E382" s="64" t="s">
        <v>10962</v>
      </c>
      <c r="F382" s="64" t="s">
        <v>11095</v>
      </c>
      <c r="G382" s="45"/>
      <c r="H382" s="45"/>
      <c r="I382" s="45"/>
      <c r="J382" s="45"/>
    </row>
    <row r="383" spans="1:10" ht="13.5" customHeight="1" thickBot="1" x14ac:dyDescent="0.25">
      <c r="A383" s="66" t="s">
        <v>18842</v>
      </c>
      <c r="B383" s="66" t="s">
        <v>18843</v>
      </c>
      <c r="C383" s="66" t="s">
        <v>6798</v>
      </c>
      <c r="D383" s="66" t="s">
        <v>17483</v>
      </c>
      <c r="E383" s="66" t="s">
        <v>17854</v>
      </c>
      <c r="F383" s="66"/>
      <c r="G383" s="45"/>
      <c r="H383" s="45"/>
      <c r="I383" s="45"/>
      <c r="J383" s="45"/>
    </row>
    <row r="384" spans="1:10" ht="14.1" customHeight="1" thickBot="1" x14ac:dyDescent="0.25">
      <c r="A384" s="101" t="s">
        <v>14827</v>
      </c>
      <c r="B384" s="67" t="s">
        <v>8528</v>
      </c>
      <c r="C384" s="76">
        <v>44652</v>
      </c>
      <c r="D384" s="101" t="s">
        <v>9386</v>
      </c>
      <c r="E384" s="67" t="s">
        <v>13093</v>
      </c>
      <c r="F384" s="66" t="s">
        <v>3080</v>
      </c>
      <c r="G384" s="45"/>
      <c r="H384" s="45"/>
      <c r="I384" s="45"/>
      <c r="J384" s="45"/>
    </row>
    <row r="385" spans="1:10" ht="14.1" customHeight="1" thickBot="1" x14ac:dyDescent="0.25">
      <c r="A385" s="102"/>
      <c r="B385" s="67" t="s">
        <v>1786</v>
      </c>
      <c r="C385" s="92">
        <f>IF(C384="","",IF(AND(MONTH(C384)&gt;=1,MONTH(C384)&lt;=3),1,IF(AND(MONTH(C384)&gt;=4,MONTH(C384)&lt;=6),2,IF(AND(MONTH(C384)&gt;=7,MONTH(C384)&lt;=9),3,4))))</f>
        <v>2</v>
      </c>
      <c r="D385" s="102"/>
      <c r="E385" s="67" t="s">
        <v>2417</v>
      </c>
      <c r="F385" s="66" t="s">
        <v>11112</v>
      </c>
      <c r="G385" s="45"/>
      <c r="H385" s="45"/>
      <c r="I385" s="45"/>
      <c r="J385" s="45"/>
    </row>
    <row r="386" spans="1:10" ht="14.1" customHeight="1" thickBot="1" x14ac:dyDescent="0.25">
      <c r="A386" s="102"/>
      <c r="B386" s="67" t="s">
        <v>12942</v>
      </c>
      <c r="C386" s="76">
        <v>44742</v>
      </c>
      <c r="D386" s="102"/>
      <c r="E386" s="67" t="s">
        <v>3073</v>
      </c>
      <c r="F386" s="66" t="s">
        <v>11112</v>
      </c>
      <c r="G386" s="45"/>
      <c r="H386" s="45"/>
      <c r="I386" s="45"/>
      <c r="J386" s="45"/>
    </row>
    <row r="387" spans="1:10" ht="14.1" customHeight="1" thickBot="1" x14ac:dyDescent="0.25">
      <c r="A387" s="102"/>
      <c r="B387" s="67" t="s">
        <v>1786</v>
      </c>
      <c r="C387" s="92">
        <f>IF(C386="","",IF(AND(MONTH(C386)&gt;=1,MONTH(C386)&lt;=3),1,IF(AND(MONTH(C386)&gt;=4,MONTH(C386)&lt;=6),2,IF(AND(MONTH(C386)&gt;=7,MONTH(C386)&lt;=9),3,4))))</f>
        <v>2</v>
      </c>
      <c r="D387" s="102"/>
      <c r="E387" s="67" t="s">
        <v>13192</v>
      </c>
      <c r="F387" s="66" t="s">
        <v>11112</v>
      </c>
      <c r="G387" s="45"/>
      <c r="H387" s="45"/>
      <c r="I387" s="45"/>
      <c r="J387" s="45"/>
    </row>
    <row r="388" spans="1:10" ht="14.1" customHeight="1" thickBot="1" x14ac:dyDescent="0.25">
      <c r="A388" s="45"/>
      <c r="B388" s="45"/>
      <c r="C388" s="45"/>
      <c r="D388" s="45"/>
      <c r="E388" s="45"/>
      <c r="F388" s="45"/>
      <c r="G388" s="45"/>
      <c r="H388" s="45"/>
      <c r="I388" s="45"/>
      <c r="J388" s="45"/>
    </row>
    <row r="389" spans="1:10" ht="14.1" customHeight="1" thickBot="1" x14ac:dyDescent="0.25">
      <c r="A389" s="72" t="s">
        <v>15735</v>
      </c>
      <c r="B389" s="72" t="s">
        <v>16146</v>
      </c>
      <c r="C389" s="72" t="s">
        <v>15641</v>
      </c>
      <c r="D389" s="72" t="s">
        <v>15251</v>
      </c>
      <c r="E389" s="72" t="s">
        <v>6932</v>
      </c>
      <c r="F389" s="72" t="s">
        <v>15280</v>
      </c>
      <c r="G389" s="45"/>
      <c r="H389" s="45"/>
      <c r="I389" s="45"/>
      <c r="J389" s="45"/>
    </row>
    <row r="390" spans="1:10" ht="14.1" customHeight="1" x14ac:dyDescent="0.2">
      <c r="A390" s="81">
        <v>90121502</v>
      </c>
      <c r="B390" s="69" t="str">
        <f t="shared" ref="B390:B395" ca="1" si="30">IFERROR(INDEX(UNSPSCDes,MATCH(INDIRECT(ADDRESS(ROW(),COLUMN()-1,4)),UNSPSCCode,0)),"")</f>
        <v>Agencias de viajes</v>
      </c>
      <c r="C390" s="82" t="s">
        <v>1449</v>
      </c>
      <c r="D390" s="81">
        <v>1</v>
      </c>
      <c r="E390" s="71">
        <v>150000</v>
      </c>
      <c r="F390" s="70">
        <f t="shared" ref="F390:F395" ca="1" si="31">INDIRECT(ADDRESS(ROW(),COLUMN()-2,4))*INDIRECT(ADDRESS(ROW(),COLUMN()-1,4))</f>
        <v>150000</v>
      </c>
      <c r="G390" s="45"/>
      <c r="H390" s="45"/>
      <c r="I390" s="45"/>
      <c r="J390" s="45"/>
    </row>
    <row r="391" spans="1:10" ht="13.5" customHeight="1" x14ac:dyDescent="0.2">
      <c r="A391" s="81">
        <v>90121502</v>
      </c>
      <c r="B391" s="69" t="str">
        <f t="shared" ca="1" si="30"/>
        <v>Agencias de viajes</v>
      </c>
      <c r="C391" s="82" t="s">
        <v>1449</v>
      </c>
      <c r="D391" s="81">
        <v>3</v>
      </c>
      <c r="E391" s="71">
        <v>105000</v>
      </c>
      <c r="F391" s="70">
        <f t="shared" ca="1" si="31"/>
        <v>315000</v>
      </c>
      <c r="G391" s="45"/>
      <c r="H391" s="45"/>
      <c r="I391" s="45"/>
      <c r="J391" s="45"/>
    </row>
    <row r="392" spans="1:10" ht="13.5" customHeight="1" x14ac:dyDescent="0.2">
      <c r="A392" s="81">
        <v>90121502</v>
      </c>
      <c r="B392" s="69" t="str">
        <f t="shared" ca="1" si="30"/>
        <v>Agencias de viajes</v>
      </c>
      <c r="C392" s="82" t="s">
        <v>1449</v>
      </c>
      <c r="D392" s="81">
        <v>15</v>
      </c>
      <c r="E392" s="71">
        <v>80000</v>
      </c>
      <c r="F392" s="70">
        <f t="shared" ca="1" si="31"/>
        <v>1200000</v>
      </c>
      <c r="G392" s="45"/>
      <c r="H392" s="45"/>
      <c r="I392" s="45"/>
      <c r="J392" s="45"/>
    </row>
    <row r="393" spans="1:10" ht="13.5" customHeight="1" x14ac:dyDescent="0.2">
      <c r="A393" s="81">
        <v>90121502</v>
      </c>
      <c r="B393" s="69" t="str">
        <f t="shared" ca="1" si="30"/>
        <v>Agencias de viajes</v>
      </c>
      <c r="C393" s="82" t="s">
        <v>1449</v>
      </c>
      <c r="D393" s="81">
        <v>15</v>
      </c>
      <c r="E393" s="71">
        <v>75000</v>
      </c>
      <c r="F393" s="70">
        <f t="shared" ca="1" si="31"/>
        <v>1125000</v>
      </c>
      <c r="G393" s="45"/>
      <c r="H393" s="45"/>
      <c r="I393" s="45"/>
      <c r="J393" s="45"/>
    </row>
    <row r="394" spans="1:10" ht="13.5" customHeight="1" x14ac:dyDescent="0.2">
      <c r="A394" s="81">
        <v>90121502</v>
      </c>
      <c r="B394" s="69" t="str">
        <f t="shared" ca="1" si="30"/>
        <v>Agencias de viajes</v>
      </c>
      <c r="C394" s="82" t="s">
        <v>1449</v>
      </c>
      <c r="D394" s="81">
        <v>15</v>
      </c>
      <c r="E394" s="71">
        <v>55000</v>
      </c>
      <c r="F394" s="70">
        <f t="shared" ca="1" si="31"/>
        <v>825000</v>
      </c>
      <c r="G394" s="45"/>
      <c r="H394" s="45"/>
      <c r="I394" s="45"/>
      <c r="J394" s="45"/>
    </row>
    <row r="395" spans="1:10" ht="13.5" customHeight="1" x14ac:dyDescent="0.2">
      <c r="A395" s="81">
        <v>90121502</v>
      </c>
      <c r="B395" s="69" t="str">
        <f t="shared" ca="1" si="30"/>
        <v>Agencias de viajes</v>
      </c>
      <c r="C395" s="82" t="s">
        <v>1449</v>
      </c>
      <c r="D395" s="81">
        <v>10</v>
      </c>
      <c r="E395" s="71">
        <v>35000</v>
      </c>
      <c r="F395" s="70">
        <f t="shared" ca="1" si="31"/>
        <v>350000</v>
      </c>
      <c r="G395" s="45"/>
      <c r="H395" s="45"/>
      <c r="I395" s="45"/>
      <c r="J395" s="45"/>
    </row>
    <row r="396" spans="1:10" ht="14.1" customHeight="1" x14ac:dyDescent="0.2">
      <c r="A396" s="45"/>
      <c r="B396" s="45"/>
      <c r="C396" s="45"/>
      <c r="D396" s="45"/>
      <c r="E396" s="73" t="s">
        <v>12550</v>
      </c>
      <c r="F396" s="74">
        <f ca="1">SUM(Table326[MONTO TOTAL ESTIMADO])</f>
        <v>3965000</v>
      </c>
      <c r="G396" s="45"/>
      <c r="H396" s="45" t="str">
        <f>C383</f>
        <v>Servicios</v>
      </c>
      <c r="I396" s="45" t="str">
        <f>E383</f>
        <v>No</v>
      </c>
      <c r="J396" s="45" t="str">
        <f>D383</f>
        <v>Compras Menores</v>
      </c>
    </row>
    <row r="397" spans="1:10" ht="14.1" customHeight="1" thickBot="1" x14ac:dyDescent="0.3"/>
    <row r="398" spans="1:10" ht="33.75" customHeight="1" thickBot="1" x14ac:dyDescent="0.25">
      <c r="A398" s="64" t="s">
        <v>16382</v>
      </c>
      <c r="B398" s="64" t="s">
        <v>161</v>
      </c>
      <c r="C398" s="64" t="s">
        <v>11724</v>
      </c>
      <c r="D398" s="64" t="s">
        <v>14377</v>
      </c>
      <c r="E398" s="64" t="s">
        <v>10962</v>
      </c>
      <c r="F398" s="64" t="s">
        <v>11095</v>
      </c>
      <c r="G398" s="45"/>
      <c r="H398" s="45"/>
      <c r="I398" s="45"/>
      <c r="J398" s="45"/>
    </row>
    <row r="399" spans="1:10" ht="13.5" customHeight="1" thickBot="1" x14ac:dyDescent="0.25">
      <c r="A399" s="66" t="s">
        <v>18842</v>
      </c>
      <c r="B399" s="66" t="s">
        <v>18843</v>
      </c>
      <c r="C399" s="66" t="s">
        <v>6798</v>
      </c>
      <c r="D399" s="66" t="s">
        <v>17483</v>
      </c>
      <c r="E399" s="66" t="s">
        <v>17854</v>
      </c>
      <c r="F399" s="66"/>
      <c r="G399" s="45"/>
      <c r="H399" s="45"/>
      <c r="I399" s="45"/>
      <c r="J399" s="45"/>
    </row>
    <row r="400" spans="1:10" ht="14.1" customHeight="1" thickBot="1" x14ac:dyDescent="0.25">
      <c r="A400" s="101" t="s">
        <v>14827</v>
      </c>
      <c r="B400" s="67" t="s">
        <v>8528</v>
      </c>
      <c r="C400" s="76">
        <v>44743</v>
      </c>
      <c r="D400" s="101" t="s">
        <v>9386</v>
      </c>
      <c r="E400" s="67" t="s">
        <v>13093</v>
      </c>
      <c r="F400" s="66" t="s">
        <v>3080</v>
      </c>
      <c r="G400" s="45"/>
      <c r="H400" s="45"/>
      <c r="I400" s="45"/>
      <c r="J400" s="45"/>
    </row>
    <row r="401" spans="1:10" ht="14.1" customHeight="1" thickBot="1" x14ac:dyDescent="0.25">
      <c r="A401" s="102"/>
      <c r="B401" s="67" t="s">
        <v>1786</v>
      </c>
      <c r="C401" s="92">
        <f>IF(C400="","",IF(AND(MONTH(C400)&gt;=1,MONTH(C400)&lt;=3),1,IF(AND(MONTH(C400)&gt;=4,MONTH(C400)&lt;=6),2,IF(AND(MONTH(C400)&gt;=7,MONTH(C400)&lt;=9),3,4))))</f>
        <v>3</v>
      </c>
      <c r="D401" s="102"/>
      <c r="E401" s="67" t="s">
        <v>2417</v>
      </c>
      <c r="F401" s="66" t="s">
        <v>11112</v>
      </c>
      <c r="G401" s="45"/>
      <c r="H401" s="45"/>
      <c r="I401" s="45"/>
      <c r="J401" s="45"/>
    </row>
    <row r="402" spans="1:10" ht="14.1" customHeight="1" thickBot="1" x14ac:dyDescent="0.25">
      <c r="A402" s="102"/>
      <c r="B402" s="67" t="s">
        <v>12942</v>
      </c>
      <c r="C402" s="76">
        <v>44834</v>
      </c>
      <c r="D402" s="102"/>
      <c r="E402" s="67" t="s">
        <v>3073</v>
      </c>
      <c r="F402" s="66" t="s">
        <v>11112</v>
      </c>
      <c r="G402" s="45"/>
      <c r="H402" s="45"/>
      <c r="I402" s="45"/>
      <c r="J402" s="45"/>
    </row>
    <row r="403" spans="1:10" ht="14.1" customHeight="1" thickBot="1" x14ac:dyDescent="0.25">
      <c r="A403" s="102"/>
      <c r="B403" s="67" t="s">
        <v>1786</v>
      </c>
      <c r="C403" s="92">
        <f>IF(C402="","",IF(AND(MONTH(C402)&gt;=1,MONTH(C402)&lt;=3),1,IF(AND(MONTH(C402)&gt;=4,MONTH(C402)&lt;=6),2,IF(AND(MONTH(C402)&gt;=7,MONTH(C402)&lt;=9),3,4))))</f>
        <v>3</v>
      </c>
      <c r="D403" s="102"/>
      <c r="E403" s="67" t="s">
        <v>13192</v>
      </c>
      <c r="F403" s="66" t="s">
        <v>11112</v>
      </c>
      <c r="G403" s="45"/>
      <c r="H403" s="45"/>
      <c r="I403" s="45"/>
      <c r="J403" s="45"/>
    </row>
    <row r="404" spans="1:10" ht="14.1" customHeight="1" thickBot="1" x14ac:dyDescent="0.25">
      <c r="A404" s="45"/>
      <c r="B404" s="45"/>
      <c r="C404" s="45"/>
      <c r="D404" s="45"/>
      <c r="E404" s="45"/>
      <c r="F404" s="45"/>
      <c r="G404" s="45"/>
      <c r="H404" s="45"/>
      <c r="I404" s="45"/>
      <c r="J404" s="45"/>
    </row>
    <row r="405" spans="1:10" ht="14.1" customHeight="1" thickBot="1" x14ac:dyDescent="0.25">
      <c r="A405" s="72" t="s">
        <v>15735</v>
      </c>
      <c r="B405" s="72" t="s">
        <v>16146</v>
      </c>
      <c r="C405" s="72" t="s">
        <v>15641</v>
      </c>
      <c r="D405" s="72" t="s">
        <v>15251</v>
      </c>
      <c r="E405" s="72" t="s">
        <v>6932</v>
      </c>
      <c r="F405" s="72" t="s">
        <v>15280</v>
      </c>
      <c r="G405" s="45"/>
      <c r="H405" s="45"/>
      <c r="I405" s="45"/>
      <c r="J405" s="45"/>
    </row>
    <row r="406" spans="1:10" ht="14.1" customHeight="1" x14ac:dyDescent="0.2">
      <c r="A406" s="81">
        <v>90121502</v>
      </c>
      <c r="B406" s="69" t="str">
        <f ca="1">IFERROR(INDEX(UNSPSCDes,MATCH(INDIRECT(ADDRESS(ROW(),COLUMN()-1,4)),UNSPSCCode,0)),"")</f>
        <v>Agencias de viajes</v>
      </c>
      <c r="C406" s="82" t="s">
        <v>1449</v>
      </c>
      <c r="D406" s="81">
        <v>5</v>
      </c>
      <c r="E406" s="71">
        <v>85000</v>
      </c>
      <c r="F406" s="70">
        <f ca="1">INDIRECT(ADDRESS(ROW(),COLUMN()-2,4))*INDIRECT(ADDRESS(ROW(),COLUMN()-1,4))</f>
        <v>425000</v>
      </c>
      <c r="G406" s="45"/>
      <c r="H406" s="45"/>
      <c r="I406" s="45"/>
      <c r="J406" s="45"/>
    </row>
    <row r="407" spans="1:10" ht="13.5" customHeight="1" x14ac:dyDescent="0.2">
      <c r="A407" s="81">
        <v>90121502</v>
      </c>
      <c r="B407" s="69" t="str">
        <f ca="1">IFERROR(INDEX(UNSPSCDes,MATCH(INDIRECT(ADDRESS(ROW(),COLUMN()-1,4)),UNSPSCCode,0)),"")</f>
        <v>Agencias de viajes</v>
      </c>
      <c r="C407" s="82" t="s">
        <v>1449</v>
      </c>
      <c r="D407" s="81">
        <v>3</v>
      </c>
      <c r="E407" s="71">
        <v>80000</v>
      </c>
      <c r="F407" s="70">
        <f ca="1">INDIRECT(ADDRESS(ROW(),COLUMN()-2,4))*INDIRECT(ADDRESS(ROW(),COLUMN()-1,4))</f>
        <v>240000</v>
      </c>
      <c r="G407" s="45"/>
      <c r="H407" s="45"/>
      <c r="I407" s="45"/>
      <c r="J407" s="45"/>
    </row>
    <row r="408" spans="1:10" ht="13.5" customHeight="1" x14ac:dyDescent="0.2">
      <c r="A408" s="81">
        <v>90121502</v>
      </c>
      <c r="B408" s="69" t="str">
        <f ca="1">IFERROR(INDEX(UNSPSCDes,MATCH(INDIRECT(ADDRESS(ROW(),COLUMN()-1,4)),UNSPSCCode,0)),"")</f>
        <v>Agencias de viajes</v>
      </c>
      <c r="C408" s="82" t="s">
        <v>1449</v>
      </c>
      <c r="D408" s="81">
        <v>8</v>
      </c>
      <c r="E408" s="71">
        <v>55000</v>
      </c>
      <c r="F408" s="70">
        <f ca="1">INDIRECT(ADDRESS(ROW(),COLUMN()-2,4))*INDIRECT(ADDRESS(ROW(),COLUMN()-1,4))</f>
        <v>440000</v>
      </c>
      <c r="G408" s="45"/>
      <c r="H408" s="45"/>
      <c r="I408" s="45"/>
      <c r="J408" s="45"/>
    </row>
    <row r="409" spans="1:10" ht="14.1" customHeight="1" x14ac:dyDescent="0.2">
      <c r="A409" s="45"/>
      <c r="B409" s="45"/>
      <c r="C409" s="45"/>
      <c r="D409" s="45"/>
      <c r="E409" s="73" t="s">
        <v>12550</v>
      </c>
      <c r="F409" s="74">
        <f ca="1">SUM(Table327[MONTO TOTAL ESTIMADO])</f>
        <v>1105000</v>
      </c>
      <c r="G409" s="45"/>
      <c r="H409" s="45" t="str">
        <f>C399</f>
        <v>Servicios</v>
      </c>
      <c r="I409" s="45" t="str">
        <f>E399</f>
        <v>No</v>
      </c>
      <c r="J409" s="45" t="str">
        <f>D399</f>
        <v>Compras Menores</v>
      </c>
    </row>
    <row r="410" spans="1:10" ht="14.1" customHeight="1" thickBot="1" x14ac:dyDescent="0.3"/>
    <row r="411" spans="1:10" ht="33.75" customHeight="1" thickBot="1" x14ac:dyDescent="0.25">
      <c r="A411" s="64" t="s">
        <v>16382</v>
      </c>
      <c r="B411" s="64" t="s">
        <v>161</v>
      </c>
      <c r="C411" s="64" t="s">
        <v>11724</v>
      </c>
      <c r="D411" s="64" t="s">
        <v>14377</v>
      </c>
      <c r="E411" s="64" t="s">
        <v>10962</v>
      </c>
      <c r="F411" s="64" t="s">
        <v>11095</v>
      </c>
      <c r="G411" s="45"/>
      <c r="H411" s="45"/>
      <c r="I411" s="45"/>
      <c r="J411" s="45"/>
    </row>
    <row r="412" spans="1:10" ht="13.5" customHeight="1" thickBot="1" x14ac:dyDescent="0.25">
      <c r="A412" s="66" t="s">
        <v>18842</v>
      </c>
      <c r="B412" s="66" t="s">
        <v>18843</v>
      </c>
      <c r="C412" s="66" t="s">
        <v>6798</v>
      </c>
      <c r="D412" s="66" t="s">
        <v>17483</v>
      </c>
      <c r="E412" s="66" t="s">
        <v>17854</v>
      </c>
      <c r="F412" s="66"/>
      <c r="G412" s="45"/>
      <c r="H412" s="45"/>
      <c r="I412" s="45"/>
      <c r="J412" s="45"/>
    </row>
    <row r="413" spans="1:10" ht="14.1" customHeight="1" thickBot="1" x14ac:dyDescent="0.25">
      <c r="A413" s="101" t="s">
        <v>14827</v>
      </c>
      <c r="B413" s="67" t="s">
        <v>8528</v>
      </c>
      <c r="C413" s="76">
        <v>44835</v>
      </c>
      <c r="D413" s="101" t="s">
        <v>9386</v>
      </c>
      <c r="E413" s="67" t="s">
        <v>13093</v>
      </c>
      <c r="F413" s="66" t="s">
        <v>3080</v>
      </c>
      <c r="G413" s="45"/>
      <c r="H413" s="45"/>
      <c r="I413" s="45"/>
      <c r="J413" s="45"/>
    </row>
    <row r="414" spans="1:10" ht="14.1" customHeight="1" thickBot="1" x14ac:dyDescent="0.25">
      <c r="A414" s="102"/>
      <c r="B414" s="67" t="s">
        <v>1786</v>
      </c>
      <c r="C414" s="92">
        <f>IF(C413="","",IF(AND(MONTH(C413)&gt;=1,MONTH(C413)&lt;=3),1,IF(AND(MONTH(C413)&gt;=4,MONTH(C413)&lt;=6),2,IF(AND(MONTH(C413)&gt;=7,MONTH(C413)&lt;=9),3,4))))</f>
        <v>4</v>
      </c>
      <c r="D414" s="102"/>
      <c r="E414" s="67" t="s">
        <v>2417</v>
      </c>
      <c r="F414" s="66" t="s">
        <v>11112</v>
      </c>
      <c r="G414" s="45"/>
      <c r="H414" s="45"/>
      <c r="I414" s="45"/>
      <c r="J414" s="45"/>
    </row>
    <row r="415" spans="1:10" ht="14.1" customHeight="1" thickBot="1" x14ac:dyDescent="0.25">
      <c r="A415" s="102"/>
      <c r="B415" s="67" t="s">
        <v>12942</v>
      </c>
      <c r="C415" s="76">
        <v>44926</v>
      </c>
      <c r="D415" s="102"/>
      <c r="E415" s="67" t="s">
        <v>3073</v>
      </c>
      <c r="F415" s="66" t="s">
        <v>11112</v>
      </c>
      <c r="G415" s="45"/>
      <c r="H415" s="45"/>
      <c r="I415" s="45"/>
      <c r="J415" s="45"/>
    </row>
    <row r="416" spans="1:10" ht="14.1" customHeight="1" thickBot="1" x14ac:dyDescent="0.25">
      <c r="A416" s="102"/>
      <c r="B416" s="67" t="s">
        <v>1786</v>
      </c>
      <c r="C416" s="92">
        <f>IF(C415="","",IF(AND(MONTH(C415)&gt;=1,MONTH(C415)&lt;=3),1,IF(AND(MONTH(C415)&gt;=4,MONTH(C415)&lt;=6),2,IF(AND(MONTH(C415)&gt;=7,MONTH(C415)&lt;=9),3,4))))</f>
        <v>4</v>
      </c>
      <c r="D416" s="102"/>
      <c r="E416" s="67" t="s">
        <v>13192</v>
      </c>
      <c r="F416" s="66" t="s">
        <v>11112</v>
      </c>
      <c r="G416" s="45"/>
      <c r="H416" s="45"/>
      <c r="I416" s="45"/>
      <c r="J416" s="45"/>
    </row>
    <row r="417" spans="1:10" ht="14.1" customHeight="1" thickBot="1" x14ac:dyDescent="0.25">
      <c r="A417" s="45"/>
      <c r="B417" s="45"/>
      <c r="C417" s="45"/>
      <c r="D417" s="45"/>
      <c r="E417" s="45"/>
      <c r="F417" s="45"/>
      <c r="G417" s="45"/>
      <c r="H417" s="45"/>
      <c r="I417" s="45"/>
      <c r="J417" s="45"/>
    </row>
    <row r="418" spans="1:10" ht="14.1" customHeight="1" thickBot="1" x14ac:dyDescent="0.25">
      <c r="A418" s="72" t="s">
        <v>15735</v>
      </c>
      <c r="B418" s="72" t="s">
        <v>16146</v>
      </c>
      <c r="C418" s="72" t="s">
        <v>15641</v>
      </c>
      <c r="D418" s="72" t="s">
        <v>15251</v>
      </c>
      <c r="E418" s="72" t="s">
        <v>6932</v>
      </c>
      <c r="F418" s="72" t="s">
        <v>15280</v>
      </c>
      <c r="G418" s="45"/>
      <c r="H418" s="45"/>
      <c r="I418" s="45"/>
      <c r="J418" s="45"/>
    </row>
    <row r="419" spans="1:10" ht="14.1" customHeight="1" x14ac:dyDescent="0.2">
      <c r="A419" s="81">
        <v>90121502</v>
      </c>
      <c r="B419" s="69" t="str">
        <f ca="1">IFERROR(INDEX(UNSPSCDes,MATCH(INDIRECT(ADDRESS(ROW(),COLUMN()-1,4)),UNSPSCCode,0)),"")</f>
        <v>Agencias de viajes</v>
      </c>
      <c r="C419" s="82" t="s">
        <v>1449</v>
      </c>
      <c r="D419" s="81">
        <v>2</v>
      </c>
      <c r="E419" s="71">
        <v>100000</v>
      </c>
      <c r="F419" s="70">
        <f ca="1">INDIRECT(ADDRESS(ROW(),COLUMN()-2,4))*INDIRECT(ADDRESS(ROW(),COLUMN()-1,4))</f>
        <v>200000</v>
      </c>
      <c r="G419" s="45"/>
      <c r="H419" s="45"/>
      <c r="I419" s="45"/>
      <c r="J419" s="45"/>
    </row>
    <row r="420" spans="1:10" ht="13.5" customHeight="1" x14ac:dyDescent="0.2">
      <c r="A420" s="81">
        <v>90121502</v>
      </c>
      <c r="B420" s="69" t="str">
        <f ca="1">IFERROR(INDEX(UNSPSCDes,MATCH(INDIRECT(ADDRESS(ROW(),COLUMN()-1,4)),UNSPSCCode,0)),"")</f>
        <v>Agencias de viajes</v>
      </c>
      <c r="C420" s="82" t="s">
        <v>1449</v>
      </c>
      <c r="D420" s="81">
        <v>1</v>
      </c>
      <c r="E420" s="71">
        <v>85000</v>
      </c>
      <c r="F420" s="70">
        <f ca="1">INDIRECT(ADDRESS(ROW(),COLUMN()-2,4))*INDIRECT(ADDRESS(ROW(),COLUMN()-1,4))</f>
        <v>85000</v>
      </c>
      <c r="G420" s="45"/>
      <c r="H420" s="45"/>
      <c r="I420" s="45"/>
      <c r="J420" s="45"/>
    </row>
    <row r="421" spans="1:10" ht="13.5" customHeight="1" x14ac:dyDescent="0.2">
      <c r="A421" s="81">
        <v>90121502</v>
      </c>
      <c r="B421" s="69" t="str">
        <f ca="1">IFERROR(INDEX(UNSPSCDes,MATCH(INDIRECT(ADDRESS(ROW(),COLUMN()-1,4)),UNSPSCCode,0)),"")</f>
        <v>Agencias de viajes</v>
      </c>
      <c r="C421" s="82" t="s">
        <v>1449</v>
      </c>
      <c r="D421" s="81">
        <v>7</v>
      </c>
      <c r="E421" s="71">
        <v>75000</v>
      </c>
      <c r="F421" s="70">
        <f ca="1">INDIRECT(ADDRESS(ROW(),COLUMN()-2,4))*INDIRECT(ADDRESS(ROW(),COLUMN()-1,4))</f>
        <v>525000</v>
      </c>
      <c r="G421" s="45"/>
      <c r="H421" s="45"/>
      <c r="I421" s="45"/>
      <c r="J421" s="45"/>
    </row>
    <row r="422" spans="1:10" ht="13.5" customHeight="1" x14ac:dyDescent="0.2">
      <c r="A422" s="81">
        <v>90121502</v>
      </c>
      <c r="B422" s="69" t="str">
        <f ca="1">IFERROR(INDEX(UNSPSCDes,MATCH(INDIRECT(ADDRESS(ROW(),COLUMN()-1,4)),UNSPSCCode,0)),"")</f>
        <v>Agencias de viajes</v>
      </c>
      <c r="C422" s="82" t="s">
        <v>1449</v>
      </c>
      <c r="D422" s="81">
        <v>7</v>
      </c>
      <c r="E422" s="71">
        <v>60000</v>
      </c>
      <c r="F422" s="70">
        <f ca="1">INDIRECT(ADDRESS(ROW(),COLUMN()-2,4))*INDIRECT(ADDRESS(ROW(),COLUMN()-1,4))</f>
        <v>420000</v>
      </c>
      <c r="G422" s="45"/>
      <c r="H422" s="45"/>
      <c r="I422" s="45"/>
      <c r="J422" s="45"/>
    </row>
    <row r="423" spans="1:10" ht="13.5" customHeight="1" x14ac:dyDescent="0.2">
      <c r="A423" s="81">
        <v>90121502</v>
      </c>
      <c r="B423" s="69" t="str">
        <f ca="1">IFERROR(INDEX(UNSPSCDes,MATCH(INDIRECT(ADDRESS(ROW(),COLUMN()-1,4)),UNSPSCCode,0)),"")</f>
        <v>Agencias de viajes</v>
      </c>
      <c r="C423" s="82" t="s">
        <v>1449</v>
      </c>
      <c r="D423" s="81">
        <v>3</v>
      </c>
      <c r="E423" s="71">
        <v>30000</v>
      </c>
      <c r="F423" s="70">
        <f ca="1">INDIRECT(ADDRESS(ROW(),COLUMN()-2,4))*INDIRECT(ADDRESS(ROW(),COLUMN()-1,4))</f>
        <v>90000</v>
      </c>
      <c r="G423" s="45"/>
      <c r="H423" s="45"/>
      <c r="I423" s="45"/>
      <c r="J423" s="45"/>
    </row>
    <row r="424" spans="1:10" ht="14.1" customHeight="1" x14ac:dyDescent="0.2">
      <c r="A424" s="45"/>
      <c r="B424" s="45"/>
      <c r="C424" s="45"/>
      <c r="D424" s="45"/>
      <c r="E424" s="73" t="s">
        <v>12550</v>
      </c>
      <c r="F424" s="74">
        <f ca="1">SUM(Table328[MONTO TOTAL ESTIMADO])</f>
        <v>1320000</v>
      </c>
      <c r="G424" s="45"/>
      <c r="H424" s="45" t="str">
        <f>C412</f>
        <v>Servicios</v>
      </c>
      <c r="I424" s="45" t="str">
        <f>E412</f>
        <v>No</v>
      </c>
      <c r="J424" s="45" t="str">
        <f>D412</f>
        <v>Compras Menores</v>
      </c>
    </row>
    <row r="425" spans="1:10" ht="14.1" customHeight="1" thickBot="1" x14ac:dyDescent="0.3"/>
    <row r="426" spans="1:10" ht="33.75" customHeight="1" thickBot="1" x14ac:dyDescent="0.25">
      <c r="A426" s="64" t="s">
        <v>16382</v>
      </c>
      <c r="B426" s="64" t="s">
        <v>161</v>
      </c>
      <c r="C426" s="64" t="s">
        <v>11724</v>
      </c>
      <c r="D426" s="64" t="s">
        <v>14377</v>
      </c>
      <c r="E426" s="64" t="s">
        <v>10962</v>
      </c>
      <c r="F426" s="64" t="s">
        <v>11095</v>
      </c>
      <c r="G426" s="45"/>
      <c r="H426" s="45"/>
      <c r="I426" s="45"/>
      <c r="J426" s="45"/>
    </row>
    <row r="427" spans="1:10" ht="13.5" customHeight="1" thickBot="1" x14ac:dyDescent="0.25">
      <c r="A427" s="66" t="s">
        <v>18844</v>
      </c>
      <c r="B427" s="66" t="s">
        <v>18845</v>
      </c>
      <c r="C427" s="66" t="s">
        <v>17798</v>
      </c>
      <c r="D427" s="66" t="s">
        <v>2518</v>
      </c>
      <c r="E427" s="66" t="s">
        <v>17854</v>
      </c>
      <c r="F427" s="66"/>
      <c r="G427" s="45"/>
      <c r="H427" s="45"/>
      <c r="I427" s="45"/>
      <c r="J427" s="45"/>
    </row>
    <row r="428" spans="1:10" ht="14.1" customHeight="1" thickBot="1" x14ac:dyDescent="0.25">
      <c r="A428" s="101" t="s">
        <v>14827</v>
      </c>
      <c r="B428" s="67" t="s">
        <v>8528</v>
      </c>
      <c r="C428" s="76">
        <v>44562</v>
      </c>
      <c r="D428" s="101" t="s">
        <v>9386</v>
      </c>
      <c r="E428" s="67" t="s">
        <v>13093</v>
      </c>
      <c r="F428" s="66" t="s">
        <v>3080</v>
      </c>
      <c r="G428" s="45"/>
      <c r="H428" s="45"/>
      <c r="I428" s="45"/>
      <c r="J428" s="45"/>
    </row>
    <row r="429" spans="1:10" ht="14.1" customHeight="1" thickBot="1" x14ac:dyDescent="0.25">
      <c r="A429" s="102"/>
      <c r="B429" s="67" t="s">
        <v>1786</v>
      </c>
      <c r="C429" s="92">
        <f>IF(C428="","",IF(AND(MONTH(C428)&gt;=1,MONTH(C428)&lt;=3),1,IF(AND(MONTH(C428)&gt;=4,MONTH(C428)&lt;=6),2,IF(AND(MONTH(C428)&gt;=7,MONTH(C428)&lt;=9),3,4))))</f>
        <v>1</v>
      </c>
      <c r="D429" s="102"/>
      <c r="E429" s="67" t="s">
        <v>2417</v>
      </c>
      <c r="F429" s="66" t="s">
        <v>11112</v>
      </c>
      <c r="G429" s="45"/>
      <c r="H429" s="45"/>
      <c r="I429" s="45"/>
      <c r="J429" s="45"/>
    </row>
    <row r="430" spans="1:10" ht="14.1" customHeight="1" thickBot="1" x14ac:dyDescent="0.25">
      <c r="A430" s="102"/>
      <c r="B430" s="67" t="s">
        <v>12942</v>
      </c>
      <c r="C430" s="76">
        <v>44651</v>
      </c>
      <c r="D430" s="102"/>
      <c r="E430" s="67" t="s">
        <v>3073</v>
      </c>
      <c r="F430" s="66" t="s">
        <v>11112</v>
      </c>
      <c r="G430" s="45"/>
      <c r="H430" s="45"/>
      <c r="I430" s="45"/>
      <c r="J430" s="45"/>
    </row>
    <row r="431" spans="1:10" ht="14.1" customHeight="1" thickBot="1" x14ac:dyDescent="0.25">
      <c r="A431" s="102"/>
      <c r="B431" s="67" t="s">
        <v>1786</v>
      </c>
      <c r="C431" s="92">
        <f>IF(C430="","",IF(AND(MONTH(C430)&gt;=1,MONTH(C430)&lt;=3),1,IF(AND(MONTH(C430)&gt;=4,MONTH(C430)&lt;=6),2,IF(AND(MONTH(C430)&gt;=7,MONTH(C430)&lt;=9),3,4))))</f>
        <v>1</v>
      </c>
      <c r="D431" s="102"/>
      <c r="E431" s="67" t="s">
        <v>13192</v>
      </c>
      <c r="F431" s="66" t="s">
        <v>11112</v>
      </c>
      <c r="G431" s="45"/>
      <c r="H431" s="45"/>
      <c r="I431" s="45"/>
      <c r="J431" s="45"/>
    </row>
    <row r="432" spans="1:10" ht="14.1" customHeight="1" thickBot="1" x14ac:dyDescent="0.25">
      <c r="A432" s="45"/>
      <c r="B432" s="45"/>
      <c r="C432" s="45"/>
      <c r="D432" s="45"/>
      <c r="E432" s="45"/>
      <c r="F432" s="45"/>
      <c r="G432" s="45"/>
      <c r="H432" s="45"/>
      <c r="I432" s="45"/>
      <c r="J432" s="45"/>
    </row>
    <row r="433" spans="1:10" ht="14.1" customHeight="1" thickBot="1" x14ac:dyDescent="0.25">
      <c r="A433" s="72" t="s">
        <v>15735</v>
      </c>
      <c r="B433" s="72" t="s">
        <v>16146</v>
      </c>
      <c r="C433" s="72" t="s">
        <v>15641</v>
      </c>
      <c r="D433" s="72" t="s">
        <v>15251</v>
      </c>
      <c r="E433" s="72" t="s">
        <v>6932</v>
      </c>
      <c r="F433" s="72" t="s">
        <v>15280</v>
      </c>
      <c r="G433" s="45"/>
      <c r="H433" s="45"/>
      <c r="I433" s="45"/>
      <c r="J433" s="45"/>
    </row>
    <row r="434" spans="1:10" ht="14.1" customHeight="1" x14ac:dyDescent="0.2">
      <c r="A434" s="81">
        <v>15101506</v>
      </c>
      <c r="B434" s="69" t="str">
        <f ca="1">IFERROR(INDEX(UNSPSCDes,MATCH(INDIRECT(ADDRESS(ROW(),COLUMN()-1,4)),UNSPSCCode,0)),"")</f>
        <v>Gasolina</v>
      </c>
      <c r="C434" s="82" t="s">
        <v>1449</v>
      </c>
      <c r="D434" s="81">
        <v>1</v>
      </c>
      <c r="E434" s="71">
        <v>4875000</v>
      </c>
      <c r="F434" s="70">
        <f ca="1">INDIRECT(ADDRESS(ROW(),COLUMN()-2,4))*INDIRECT(ADDRESS(ROW(),COLUMN()-1,4))</f>
        <v>4875000</v>
      </c>
      <c r="G434" s="45"/>
      <c r="H434" s="45"/>
      <c r="I434" s="45"/>
      <c r="J434" s="45"/>
    </row>
    <row r="435" spans="1:10" ht="13.5" customHeight="1" x14ac:dyDescent="0.2">
      <c r="A435" s="84">
        <v>15101505</v>
      </c>
      <c r="B435" s="69" t="str">
        <f ca="1">IFERROR(INDEX(UNSPSCDes,MATCH(INDIRECT(ADDRESS(ROW(),COLUMN()-1,4)),UNSPSCCode,0)),"")</f>
        <v>Combustible diesel</v>
      </c>
      <c r="C435" s="82" t="s">
        <v>1449</v>
      </c>
      <c r="D435" s="81">
        <v>1</v>
      </c>
      <c r="E435" s="71">
        <v>550000</v>
      </c>
      <c r="F435" s="70">
        <f ca="1">INDIRECT(ADDRESS(ROW(),COLUMN()-2,4))*INDIRECT(ADDRESS(ROW(),COLUMN()-1,4))</f>
        <v>550000</v>
      </c>
      <c r="G435" s="45"/>
      <c r="H435" s="45"/>
      <c r="I435" s="45"/>
      <c r="J435" s="45"/>
    </row>
    <row r="436" spans="1:10" ht="13.5" customHeight="1" x14ac:dyDescent="0.2">
      <c r="A436" s="84">
        <v>15101506</v>
      </c>
      <c r="B436" s="69" t="str">
        <f ca="1">IFERROR(INDEX(UNSPSCDes,MATCH(INDIRECT(ADDRESS(ROW(),COLUMN()-1,4)),UNSPSCCode,0)),"")</f>
        <v>Gasolina</v>
      </c>
      <c r="C436" s="82" t="s">
        <v>9560</v>
      </c>
      <c r="D436" s="81">
        <v>604</v>
      </c>
      <c r="E436" s="71">
        <v>250</v>
      </c>
      <c r="F436" s="70">
        <f ca="1">INDIRECT(ADDRESS(ROW(),COLUMN()-2,4))*INDIRECT(ADDRESS(ROW(),COLUMN()-1,4))</f>
        <v>151000</v>
      </c>
      <c r="G436" s="45"/>
      <c r="H436" s="45"/>
      <c r="I436" s="45"/>
      <c r="J436" s="45"/>
    </row>
    <row r="437" spans="1:10" ht="14.1" customHeight="1" x14ac:dyDescent="0.2">
      <c r="A437" s="45"/>
      <c r="B437" s="45"/>
      <c r="C437" s="45"/>
      <c r="D437" s="45"/>
      <c r="E437" s="73" t="s">
        <v>12550</v>
      </c>
      <c r="F437" s="74">
        <f ca="1">SUM(Table329[MONTO TOTAL ESTIMADO])</f>
        <v>5576000</v>
      </c>
      <c r="G437" s="45"/>
      <c r="H437" s="45" t="str">
        <f>C427</f>
        <v>Bienes</v>
      </c>
      <c r="I437" s="45" t="str">
        <f>E427</f>
        <v>No</v>
      </c>
      <c r="J437" s="45" t="str">
        <f>D427</f>
        <v>Licitacion Publica</v>
      </c>
    </row>
    <row r="438" spans="1:10" ht="14.1" customHeight="1" thickBot="1" x14ac:dyDescent="0.3"/>
    <row r="439" spans="1:10" ht="33.75" customHeight="1" thickBot="1" x14ac:dyDescent="0.25">
      <c r="A439" s="64" t="s">
        <v>16382</v>
      </c>
      <c r="B439" s="64" t="s">
        <v>161</v>
      </c>
      <c r="C439" s="64" t="s">
        <v>11724</v>
      </c>
      <c r="D439" s="64" t="s">
        <v>14377</v>
      </c>
      <c r="E439" s="64" t="s">
        <v>10962</v>
      </c>
      <c r="F439" s="64" t="s">
        <v>11095</v>
      </c>
      <c r="G439" s="45"/>
      <c r="H439" s="45"/>
      <c r="I439" s="45"/>
      <c r="J439" s="45"/>
    </row>
    <row r="440" spans="1:10" ht="13.5" customHeight="1" thickBot="1" x14ac:dyDescent="0.25">
      <c r="A440" s="66" t="s">
        <v>18844</v>
      </c>
      <c r="B440" s="66" t="s">
        <v>18845</v>
      </c>
      <c r="C440" s="66" t="s">
        <v>17798</v>
      </c>
      <c r="D440" s="66" t="s">
        <v>2518</v>
      </c>
      <c r="E440" s="66" t="s">
        <v>17854</v>
      </c>
      <c r="F440" s="66"/>
      <c r="G440" s="45"/>
      <c r="H440" s="45"/>
      <c r="I440" s="45"/>
      <c r="J440" s="45"/>
    </row>
    <row r="441" spans="1:10" ht="14.1" customHeight="1" thickBot="1" x14ac:dyDescent="0.25">
      <c r="A441" s="101" t="s">
        <v>14827</v>
      </c>
      <c r="B441" s="67" t="s">
        <v>8528</v>
      </c>
      <c r="C441" s="76">
        <v>44652</v>
      </c>
      <c r="D441" s="101" t="s">
        <v>9386</v>
      </c>
      <c r="E441" s="67" t="s">
        <v>13093</v>
      </c>
      <c r="F441" s="66" t="s">
        <v>3080</v>
      </c>
      <c r="G441" s="45"/>
      <c r="H441" s="45"/>
      <c r="I441" s="45"/>
      <c r="J441" s="45"/>
    </row>
    <row r="442" spans="1:10" ht="14.1" customHeight="1" thickBot="1" x14ac:dyDescent="0.25">
      <c r="A442" s="102"/>
      <c r="B442" s="67" t="s">
        <v>1786</v>
      </c>
      <c r="C442" s="92">
        <f>IF(C441="","",IF(AND(MONTH(C441)&gt;=1,MONTH(C441)&lt;=3),1,IF(AND(MONTH(C441)&gt;=4,MONTH(C441)&lt;=6),2,IF(AND(MONTH(C441)&gt;=7,MONTH(C441)&lt;=9),3,4))))</f>
        <v>2</v>
      </c>
      <c r="D442" s="102"/>
      <c r="E442" s="67" t="s">
        <v>2417</v>
      </c>
      <c r="F442" s="66" t="s">
        <v>11112</v>
      </c>
      <c r="G442" s="45"/>
      <c r="H442" s="45"/>
      <c r="I442" s="45"/>
      <c r="J442" s="45"/>
    </row>
    <row r="443" spans="1:10" ht="14.1" customHeight="1" thickBot="1" x14ac:dyDescent="0.25">
      <c r="A443" s="102"/>
      <c r="B443" s="67" t="s">
        <v>12942</v>
      </c>
      <c r="C443" s="76">
        <v>44742</v>
      </c>
      <c r="D443" s="102"/>
      <c r="E443" s="67" t="s">
        <v>3073</v>
      </c>
      <c r="F443" s="66" t="s">
        <v>11112</v>
      </c>
      <c r="G443" s="45"/>
      <c r="H443" s="45"/>
      <c r="I443" s="45"/>
      <c r="J443" s="45"/>
    </row>
    <row r="444" spans="1:10" ht="14.1" customHeight="1" thickBot="1" x14ac:dyDescent="0.25">
      <c r="A444" s="102"/>
      <c r="B444" s="67" t="s">
        <v>1786</v>
      </c>
      <c r="C444" s="92">
        <f>IF(C443="","",IF(AND(MONTH(C443)&gt;=1,MONTH(C443)&lt;=3),1,IF(AND(MONTH(C443)&gt;=4,MONTH(C443)&lt;=6),2,IF(AND(MONTH(C443)&gt;=7,MONTH(C443)&lt;=9),3,4))))</f>
        <v>2</v>
      </c>
      <c r="D444" s="102"/>
      <c r="E444" s="67" t="s">
        <v>13192</v>
      </c>
      <c r="F444" s="66" t="s">
        <v>11112</v>
      </c>
      <c r="G444" s="45"/>
      <c r="H444" s="45"/>
      <c r="I444" s="45"/>
      <c r="J444" s="45"/>
    </row>
    <row r="445" spans="1:10" ht="14.1" customHeight="1" thickBot="1" x14ac:dyDescent="0.25">
      <c r="A445" s="45"/>
      <c r="B445" s="45"/>
      <c r="C445" s="45"/>
      <c r="D445" s="45"/>
      <c r="E445" s="45"/>
      <c r="F445" s="45"/>
      <c r="G445" s="45"/>
      <c r="H445" s="45"/>
      <c r="I445" s="45"/>
      <c r="J445" s="45"/>
    </row>
    <row r="446" spans="1:10" ht="14.1" customHeight="1" thickBot="1" x14ac:dyDescent="0.25">
      <c r="A446" s="72" t="s">
        <v>15735</v>
      </c>
      <c r="B446" s="72" t="s">
        <v>16146</v>
      </c>
      <c r="C446" s="72" t="s">
        <v>15641</v>
      </c>
      <c r="D446" s="72" t="s">
        <v>15251</v>
      </c>
      <c r="E446" s="72" t="s">
        <v>6932</v>
      </c>
      <c r="F446" s="72" t="s">
        <v>15280</v>
      </c>
      <c r="G446" s="45"/>
      <c r="H446" s="45"/>
      <c r="I446" s="45"/>
      <c r="J446" s="45"/>
    </row>
    <row r="447" spans="1:10" ht="14.1" customHeight="1" x14ac:dyDescent="0.2">
      <c r="A447" s="81">
        <v>15101506</v>
      </c>
      <c r="B447" s="69" t="str">
        <f ca="1">IFERROR(INDEX(UNSPSCDes,MATCH(INDIRECT(ADDRESS(ROW(),COLUMN()-1,4)),UNSPSCCode,0)),"")</f>
        <v>Gasolina</v>
      </c>
      <c r="C447" s="81" t="s">
        <v>1449</v>
      </c>
      <c r="D447" s="81">
        <v>1</v>
      </c>
      <c r="E447" s="71">
        <v>4875000</v>
      </c>
      <c r="F447" s="70">
        <f ca="1">INDIRECT(ADDRESS(ROW(),COLUMN()-2,4))*INDIRECT(ADDRESS(ROW(),COLUMN()-1,4))</f>
        <v>4875000</v>
      </c>
      <c r="G447" s="45"/>
      <c r="H447" s="45"/>
      <c r="I447" s="45"/>
      <c r="J447" s="45"/>
    </row>
    <row r="448" spans="1:10" ht="13.5" customHeight="1" x14ac:dyDescent="0.2">
      <c r="A448" s="84">
        <v>15101505</v>
      </c>
      <c r="B448" s="69" t="str">
        <f ca="1">IFERROR(INDEX(UNSPSCDes,MATCH(INDIRECT(ADDRESS(ROW(),COLUMN()-1,4)),UNSPSCCode,0)),"")</f>
        <v>Combustible diesel</v>
      </c>
      <c r="C448" s="81" t="s">
        <v>1449</v>
      </c>
      <c r="D448" s="81">
        <v>1</v>
      </c>
      <c r="E448" s="71">
        <v>750000</v>
      </c>
      <c r="F448" s="70">
        <f ca="1">INDIRECT(ADDRESS(ROW(),COLUMN()-2,4))*INDIRECT(ADDRESS(ROW(),COLUMN()-1,4))</f>
        <v>750000</v>
      </c>
      <c r="G448" s="45"/>
      <c r="H448" s="45"/>
      <c r="I448" s="45"/>
      <c r="J448" s="45"/>
    </row>
    <row r="449" spans="1:10" ht="13.5" customHeight="1" x14ac:dyDescent="0.2">
      <c r="A449" s="84">
        <v>15101506</v>
      </c>
      <c r="B449" s="69" t="str">
        <f ca="1">IFERROR(INDEX(UNSPSCDes,MATCH(INDIRECT(ADDRESS(ROW(),COLUMN()-1,4)),UNSPSCCode,0)),"")</f>
        <v>Gasolina</v>
      </c>
      <c r="C449" s="81" t="s">
        <v>9560</v>
      </c>
      <c r="D449" s="81">
        <v>378</v>
      </c>
      <c r="E449" s="71">
        <v>250</v>
      </c>
      <c r="F449" s="70">
        <f ca="1">INDIRECT(ADDRESS(ROW(),COLUMN()-2,4))*INDIRECT(ADDRESS(ROW(),COLUMN()-1,4))</f>
        <v>94500</v>
      </c>
      <c r="G449" s="45"/>
      <c r="H449" s="45"/>
      <c r="I449" s="45"/>
      <c r="J449" s="45"/>
    </row>
    <row r="450" spans="1:10" ht="14.1" customHeight="1" x14ac:dyDescent="0.2">
      <c r="A450" s="45"/>
      <c r="B450" s="45"/>
      <c r="C450" s="45"/>
      <c r="D450" s="45"/>
      <c r="E450" s="73" t="s">
        <v>12550</v>
      </c>
      <c r="F450" s="74">
        <f ca="1">SUM(Table330[MONTO TOTAL ESTIMADO])</f>
        <v>5719500</v>
      </c>
      <c r="G450" s="45"/>
      <c r="H450" s="45" t="str">
        <f>C440</f>
        <v>Bienes</v>
      </c>
      <c r="I450" s="45" t="str">
        <f>E440</f>
        <v>No</v>
      </c>
      <c r="J450" s="45" t="str">
        <f>D440</f>
        <v>Licitacion Publica</v>
      </c>
    </row>
    <row r="451" spans="1:10" ht="14.1" customHeight="1" thickBot="1" x14ac:dyDescent="0.3"/>
    <row r="452" spans="1:10" ht="33.75" customHeight="1" thickBot="1" x14ac:dyDescent="0.25">
      <c r="A452" s="64" t="s">
        <v>16382</v>
      </c>
      <c r="B452" s="64" t="s">
        <v>161</v>
      </c>
      <c r="C452" s="64" t="s">
        <v>11724</v>
      </c>
      <c r="D452" s="64" t="s">
        <v>14377</v>
      </c>
      <c r="E452" s="64" t="s">
        <v>10962</v>
      </c>
      <c r="F452" s="64" t="s">
        <v>11095</v>
      </c>
      <c r="G452" s="45"/>
      <c r="H452" s="45"/>
      <c r="I452" s="45"/>
      <c r="J452" s="45"/>
    </row>
    <row r="453" spans="1:10" ht="13.5" customHeight="1" thickBot="1" x14ac:dyDescent="0.25">
      <c r="A453" s="66" t="s">
        <v>18844</v>
      </c>
      <c r="B453" s="66" t="s">
        <v>18845</v>
      </c>
      <c r="C453" s="66" t="s">
        <v>17798</v>
      </c>
      <c r="D453" s="66" t="s">
        <v>2518</v>
      </c>
      <c r="E453" s="66" t="s">
        <v>17854</v>
      </c>
      <c r="F453" s="66"/>
      <c r="G453" s="45"/>
      <c r="H453" s="45"/>
      <c r="I453" s="45"/>
      <c r="J453" s="45"/>
    </row>
    <row r="454" spans="1:10" ht="14.1" customHeight="1" thickBot="1" x14ac:dyDescent="0.25">
      <c r="A454" s="101" t="s">
        <v>14827</v>
      </c>
      <c r="B454" s="67" t="s">
        <v>8528</v>
      </c>
      <c r="C454" s="76">
        <v>44743</v>
      </c>
      <c r="D454" s="101" t="s">
        <v>9386</v>
      </c>
      <c r="E454" s="67" t="s">
        <v>13093</v>
      </c>
      <c r="F454" s="66" t="s">
        <v>3080</v>
      </c>
      <c r="G454" s="45"/>
      <c r="H454" s="45"/>
      <c r="I454" s="45"/>
      <c r="J454" s="45"/>
    </row>
    <row r="455" spans="1:10" ht="14.1" customHeight="1" thickBot="1" x14ac:dyDescent="0.25">
      <c r="A455" s="102"/>
      <c r="B455" s="67" t="s">
        <v>1786</v>
      </c>
      <c r="C455" s="92">
        <f>IF(C454="","",IF(AND(MONTH(C454)&gt;=1,MONTH(C454)&lt;=3),1,IF(AND(MONTH(C454)&gt;=4,MONTH(C454)&lt;=6),2,IF(AND(MONTH(C454)&gt;=7,MONTH(C454)&lt;=9),3,4))))</f>
        <v>3</v>
      </c>
      <c r="D455" s="102"/>
      <c r="E455" s="67" t="s">
        <v>2417</v>
      </c>
      <c r="F455" s="66" t="s">
        <v>11112</v>
      </c>
      <c r="G455" s="45"/>
      <c r="H455" s="45"/>
      <c r="I455" s="45"/>
      <c r="J455" s="45"/>
    </row>
    <row r="456" spans="1:10" ht="14.1" customHeight="1" thickBot="1" x14ac:dyDescent="0.25">
      <c r="A456" s="102"/>
      <c r="B456" s="67" t="s">
        <v>12942</v>
      </c>
      <c r="C456" s="76">
        <v>44834</v>
      </c>
      <c r="D456" s="102"/>
      <c r="E456" s="67" t="s">
        <v>3073</v>
      </c>
      <c r="F456" s="66" t="s">
        <v>11112</v>
      </c>
      <c r="G456" s="45"/>
      <c r="H456" s="45"/>
      <c r="I456" s="45"/>
      <c r="J456" s="45"/>
    </row>
    <row r="457" spans="1:10" ht="14.1" customHeight="1" thickBot="1" x14ac:dyDescent="0.25">
      <c r="A457" s="102"/>
      <c r="B457" s="67" t="s">
        <v>1786</v>
      </c>
      <c r="C457" s="92">
        <f>IF(C456="","",IF(AND(MONTH(C456)&gt;=1,MONTH(C456)&lt;=3),1,IF(AND(MONTH(C456)&gt;=4,MONTH(C456)&lt;=6),2,IF(AND(MONTH(C456)&gt;=7,MONTH(C456)&lt;=9),3,4))))</f>
        <v>3</v>
      </c>
      <c r="D457" s="102"/>
      <c r="E457" s="67" t="s">
        <v>13192</v>
      </c>
      <c r="F457" s="66" t="s">
        <v>11112</v>
      </c>
      <c r="G457" s="45"/>
      <c r="H457" s="45"/>
      <c r="I457" s="45"/>
      <c r="J457" s="45"/>
    </row>
    <row r="458" spans="1:10" ht="14.1" customHeight="1" thickBot="1" x14ac:dyDescent="0.25">
      <c r="A458" s="45"/>
      <c r="B458" s="45"/>
      <c r="C458" s="45"/>
      <c r="D458" s="45"/>
      <c r="E458" s="45"/>
      <c r="F458" s="45"/>
      <c r="G458" s="45"/>
      <c r="H458" s="45"/>
      <c r="I458" s="45"/>
      <c r="J458" s="45"/>
    </row>
    <row r="459" spans="1:10" ht="14.1" customHeight="1" thickBot="1" x14ac:dyDescent="0.25">
      <c r="A459" s="72" t="s">
        <v>15735</v>
      </c>
      <c r="B459" s="72" t="s">
        <v>16146</v>
      </c>
      <c r="C459" s="72" t="s">
        <v>15641</v>
      </c>
      <c r="D459" s="72" t="s">
        <v>15251</v>
      </c>
      <c r="E459" s="72" t="s">
        <v>6932</v>
      </c>
      <c r="F459" s="72" t="s">
        <v>15280</v>
      </c>
      <c r="G459" s="45"/>
      <c r="H459" s="45"/>
      <c r="I459" s="45"/>
      <c r="J459" s="45"/>
    </row>
    <row r="460" spans="1:10" ht="14.1" customHeight="1" x14ac:dyDescent="0.2">
      <c r="A460" s="81">
        <v>15101506</v>
      </c>
      <c r="B460" s="69" t="str">
        <f ca="1">IFERROR(INDEX(UNSPSCDes,MATCH(INDIRECT(ADDRESS(ROW(),COLUMN()-1,4)),UNSPSCCode,0)),"")</f>
        <v>Gasolina</v>
      </c>
      <c r="C460" s="81" t="s">
        <v>1449</v>
      </c>
      <c r="D460" s="81">
        <v>1</v>
      </c>
      <c r="E460" s="71">
        <v>4875000</v>
      </c>
      <c r="F460" s="70">
        <f ca="1">INDIRECT(ADDRESS(ROW(),COLUMN()-2,4))*INDIRECT(ADDRESS(ROW(),COLUMN()-1,4))</f>
        <v>4875000</v>
      </c>
      <c r="G460" s="45"/>
      <c r="H460" s="45"/>
      <c r="I460" s="45"/>
      <c r="J460" s="45"/>
    </row>
    <row r="461" spans="1:10" ht="13.5" customHeight="1" x14ac:dyDescent="0.2">
      <c r="A461" s="84">
        <v>15101505</v>
      </c>
      <c r="B461" s="69" t="str">
        <f ca="1">IFERROR(INDEX(UNSPSCDes,MATCH(INDIRECT(ADDRESS(ROW(),COLUMN()-1,4)),UNSPSCCode,0)),"")</f>
        <v>Combustible diesel</v>
      </c>
      <c r="C461" s="81" t="s">
        <v>1449</v>
      </c>
      <c r="D461" s="81">
        <v>1</v>
      </c>
      <c r="E461" s="71">
        <v>600000</v>
      </c>
      <c r="F461" s="70">
        <f ca="1">INDIRECT(ADDRESS(ROW(),COLUMN()-2,4))*INDIRECT(ADDRESS(ROW(),COLUMN()-1,4))</f>
        <v>600000</v>
      </c>
      <c r="G461" s="45"/>
      <c r="H461" s="45"/>
      <c r="I461" s="45"/>
      <c r="J461" s="45"/>
    </row>
    <row r="462" spans="1:10" ht="13.5" customHeight="1" x14ac:dyDescent="0.2">
      <c r="A462" s="84">
        <v>15101506</v>
      </c>
      <c r="B462" s="69" t="str">
        <f ca="1">IFERROR(INDEX(UNSPSCDes,MATCH(INDIRECT(ADDRESS(ROW(),COLUMN()-1,4)),UNSPSCCode,0)),"")</f>
        <v>Gasolina</v>
      </c>
      <c r="C462" s="81" t="s">
        <v>9560</v>
      </c>
      <c r="D462" s="81">
        <v>325</v>
      </c>
      <c r="E462" s="71">
        <v>250</v>
      </c>
      <c r="F462" s="70">
        <f ca="1">INDIRECT(ADDRESS(ROW(),COLUMN()-2,4))*INDIRECT(ADDRESS(ROW(),COLUMN()-1,4))</f>
        <v>81250</v>
      </c>
      <c r="G462" s="45"/>
      <c r="H462" s="45"/>
      <c r="I462" s="45"/>
      <c r="J462" s="45"/>
    </row>
    <row r="463" spans="1:10" ht="14.1" customHeight="1" x14ac:dyDescent="0.2">
      <c r="A463" s="45"/>
      <c r="B463" s="45"/>
      <c r="C463" s="45"/>
      <c r="D463" s="45"/>
      <c r="E463" s="73" t="s">
        <v>12550</v>
      </c>
      <c r="F463" s="74">
        <f ca="1">SUM(Table331[MONTO TOTAL ESTIMADO])</f>
        <v>5556250</v>
      </c>
      <c r="G463" s="45"/>
      <c r="H463" s="45" t="str">
        <f>C453</f>
        <v>Bienes</v>
      </c>
      <c r="I463" s="45" t="str">
        <f>E453</f>
        <v>No</v>
      </c>
      <c r="J463" s="45" t="str">
        <f>D453</f>
        <v>Licitacion Publica</v>
      </c>
    </row>
    <row r="464" spans="1:10" ht="14.1" customHeight="1" thickBot="1" x14ac:dyDescent="0.3"/>
    <row r="465" spans="1:10" ht="33.75" customHeight="1" thickBot="1" x14ac:dyDescent="0.25">
      <c r="A465" s="64" t="s">
        <v>16382</v>
      </c>
      <c r="B465" s="64" t="s">
        <v>161</v>
      </c>
      <c r="C465" s="64" t="s">
        <v>11724</v>
      </c>
      <c r="D465" s="64" t="s">
        <v>14377</v>
      </c>
      <c r="E465" s="64" t="s">
        <v>10962</v>
      </c>
      <c r="F465" s="64" t="s">
        <v>11095</v>
      </c>
      <c r="G465" s="45"/>
      <c r="H465" s="45"/>
      <c r="I465" s="45"/>
      <c r="J465" s="45"/>
    </row>
    <row r="466" spans="1:10" ht="13.5" customHeight="1" thickBot="1" x14ac:dyDescent="0.25">
      <c r="A466" s="66" t="s">
        <v>18844</v>
      </c>
      <c r="B466" s="66" t="s">
        <v>18845</v>
      </c>
      <c r="C466" s="66" t="s">
        <v>17798</v>
      </c>
      <c r="D466" s="66" t="s">
        <v>2518</v>
      </c>
      <c r="E466" s="66" t="s">
        <v>17854</v>
      </c>
      <c r="F466" s="66"/>
      <c r="G466" s="45"/>
      <c r="H466" s="45"/>
      <c r="I466" s="45"/>
      <c r="J466" s="45"/>
    </row>
    <row r="467" spans="1:10" ht="14.1" customHeight="1" thickBot="1" x14ac:dyDescent="0.25">
      <c r="A467" s="101" t="s">
        <v>14827</v>
      </c>
      <c r="B467" s="67" t="s">
        <v>8528</v>
      </c>
      <c r="C467" s="76">
        <v>44835</v>
      </c>
      <c r="D467" s="101" t="s">
        <v>9386</v>
      </c>
      <c r="E467" s="67" t="s">
        <v>13093</v>
      </c>
      <c r="F467" s="66" t="s">
        <v>3080</v>
      </c>
      <c r="G467" s="45"/>
      <c r="H467" s="45"/>
      <c r="I467" s="45"/>
      <c r="J467" s="45"/>
    </row>
    <row r="468" spans="1:10" ht="14.1" customHeight="1" thickBot="1" x14ac:dyDescent="0.25">
      <c r="A468" s="102"/>
      <c r="B468" s="67" t="s">
        <v>1786</v>
      </c>
      <c r="C468" s="92">
        <f>IF(C467="","",IF(AND(MONTH(C467)&gt;=1,MONTH(C467)&lt;=3),1,IF(AND(MONTH(C467)&gt;=4,MONTH(C467)&lt;=6),2,IF(AND(MONTH(C467)&gt;=7,MONTH(C467)&lt;=9),3,4))))</f>
        <v>4</v>
      </c>
      <c r="D468" s="102"/>
      <c r="E468" s="67" t="s">
        <v>2417</v>
      </c>
      <c r="F468" s="66" t="s">
        <v>11112</v>
      </c>
      <c r="G468" s="45"/>
      <c r="H468" s="45"/>
      <c r="I468" s="45"/>
      <c r="J468" s="45"/>
    </row>
    <row r="469" spans="1:10" ht="14.1" customHeight="1" thickBot="1" x14ac:dyDescent="0.25">
      <c r="A469" s="102"/>
      <c r="B469" s="67" t="s">
        <v>12942</v>
      </c>
      <c r="C469" s="76">
        <v>44926</v>
      </c>
      <c r="D469" s="102"/>
      <c r="E469" s="67" t="s">
        <v>3073</v>
      </c>
      <c r="F469" s="66" t="s">
        <v>11112</v>
      </c>
      <c r="G469" s="45"/>
      <c r="H469" s="45"/>
      <c r="I469" s="45"/>
      <c r="J469" s="45"/>
    </row>
    <row r="470" spans="1:10" ht="14.1" customHeight="1" thickBot="1" x14ac:dyDescent="0.25">
      <c r="A470" s="102"/>
      <c r="B470" s="67" t="s">
        <v>1786</v>
      </c>
      <c r="C470" s="92">
        <f>IF(C469="","",IF(AND(MONTH(C469)&gt;=1,MONTH(C469)&lt;=3),1,IF(AND(MONTH(C469)&gt;=4,MONTH(C469)&lt;=6),2,IF(AND(MONTH(C469)&gt;=7,MONTH(C469)&lt;=9),3,4))))</f>
        <v>4</v>
      </c>
      <c r="D470" s="102"/>
      <c r="E470" s="67" t="s">
        <v>13192</v>
      </c>
      <c r="F470" s="66" t="s">
        <v>11112</v>
      </c>
      <c r="G470" s="45"/>
      <c r="H470" s="45"/>
      <c r="I470" s="45"/>
      <c r="J470" s="45"/>
    </row>
    <row r="471" spans="1:10" ht="14.1" customHeight="1" thickBot="1" x14ac:dyDescent="0.25">
      <c r="A471" s="45"/>
      <c r="B471" s="45"/>
      <c r="C471" s="45"/>
      <c r="D471" s="45"/>
      <c r="E471" s="45"/>
      <c r="F471" s="45"/>
      <c r="G471" s="45"/>
      <c r="H471" s="45"/>
      <c r="I471" s="45"/>
      <c r="J471" s="45"/>
    </row>
    <row r="472" spans="1:10" ht="14.1" customHeight="1" thickBot="1" x14ac:dyDescent="0.25">
      <c r="A472" s="72" t="s">
        <v>15735</v>
      </c>
      <c r="B472" s="72" t="s">
        <v>16146</v>
      </c>
      <c r="C472" s="72" t="s">
        <v>15641</v>
      </c>
      <c r="D472" s="72" t="s">
        <v>15251</v>
      </c>
      <c r="E472" s="72" t="s">
        <v>6932</v>
      </c>
      <c r="F472" s="72" t="s">
        <v>15280</v>
      </c>
      <c r="G472" s="45"/>
      <c r="H472" s="45"/>
      <c r="I472" s="45"/>
      <c r="J472" s="45"/>
    </row>
    <row r="473" spans="1:10" ht="14.1" customHeight="1" x14ac:dyDescent="0.2">
      <c r="A473" s="81">
        <v>15101506</v>
      </c>
      <c r="B473" s="69" t="str">
        <f ca="1">IFERROR(INDEX(UNSPSCDes,MATCH(INDIRECT(ADDRESS(ROW(),COLUMN()-1,4)),UNSPSCCode,0)),"")</f>
        <v>Gasolina</v>
      </c>
      <c r="C473" s="81" t="s">
        <v>1449</v>
      </c>
      <c r="D473" s="81">
        <v>1</v>
      </c>
      <c r="E473" s="71">
        <v>4875000</v>
      </c>
      <c r="F473" s="70">
        <f ca="1">INDIRECT(ADDRESS(ROW(),COLUMN()-2,4))*INDIRECT(ADDRESS(ROW(),COLUMN()-1,4))</f>
        <v>4875000</v>
      </c>
      <c r="G473" s="45"/>
      <c r="H473" s="45"/>
      <c r="I473" s="45"/>
      <c r="J473" s="45"/>
    </row>
    <row r="474" spans="1:10" ht="13.5" customHeight="1" x14ac:dyDescent="0.2">
      <c r="A474" s="84">
        <v>15101505</v>
      </c>
      <c r="B474" s="69" t="str">
        <f ca="1">IFERROR(INDEX(UNSPSCDes,MATCH(INDIRECT(ADDRESS(ROW(),COLUMN()-1,4)),UNSPSCCode,0)),"")</f>
        <v>Combustible diesel</v>
      </c>
      <c r="C474" s="81" t="s">
        <v>1449</v>
      </c>
      <c r="D474" s="81">
        <v>1</v>
      </c>
      <c r="E474" s="71">
        <v>500000</v>
      </c>
      <c r="F474" s="70">
        <f ca="1">INDIRECT(ADDRESS(ROW(),COLUMN()-2,4))*INDIRECT(ADDRESS(ROW(),COLUMN()-1,4))</f>
        <v>500000</v>
      </c>
      <c r="G474" s="45"/>
      <c r="H474" s="45"/>
      <c r="I474" s="45"/>
      <c r="J474" s="45"/>
    </row>
    <row r="475" spans="1:10" ht="13.5" customHeight="1" x14ac:dyDescent="0.2">
      <c r="A475" s="84">
        <v>15101506</v>
      </c>
      <c r="B475" s="69" t="str">
        <f ca="1">IFERROR(INDEX(UNSPSCDes,MATCH(INDIRECT(ADDRESS(ROW(),COLUMN()-1,4)),UNSPSCCode,0)),"")</f>
        <v>Gasolina</v>
      </c>
      <c r="C475" s="81" t="s">
        <v>9560</v>
      </c>
      <c r="D475" s="81">
        <v>4827</v>
      </c>
      <c r="E475" s="71">
        <v>250</v>
      </c>
      <c r="F475" s="70">
        <f ca="1">INDIRECT(ADDRESS(ROW(),COLUMN()-2,4))*INDIRECT(ADDRESS(ROW(),COLUMN()-1,4))</f>
        <v>1206750</v>
      </c>
      <c r="G475" s="45"/>
      <c r="H475" s="45"/>
      <c r="I475" s="45"/>
      <c r="J475" s="45"/>
    </row>
    <row r="476" spans="1:10" ht="14.1" customHeight="1" x14ac:dyDescent="0.2">
      <c r="A476" s="45"/>
      <c r="B476" s="45"/>
      <c r="C476" s="45"/>
      <c r="D476" s="45"/>
      <c r="E476" s="73" t="s">
        <v>12550</v>
      </c>
      <c r="F476" s="74">
        <f ca="1">SUM(Table332[MONTO TOTAL ESTIMADO])</f>
        <v>6581750</v>
      </c>
      <c r="G476" s="45"/>
      <c r="H476" s="45" t="str">
        <f>C466</f>
        <v>Bienes</v>
      </c>
      <c r="I476" s="45" t="str">
        <f>E466</f>
        <v>No</v>
      </c>
      <c r="J476" s="45" t="str">
        <f>D466</f>
        <v>Licitacion Publica</v>
      </c>
    </row>
    <row r="477" spans="1:10" ht="14.1" customHeight="1" thickBot="1" x14ac:dyDescent="0.3"/>
    <row r="478" spans="1:10" ht="33.75" customHeight="1" thickBot="1" x14ac:dyDescent="0.25">
      <c r="A478" s="64" t="s">
        <v>16382</v>
      </c>
      <c r="B478" s="64" t="s">
        <v>161</v>
      </c>
      <c r="C478" s="64" t="s">
        <v>11724</v>
      </c>
      <c r="D478" s="64" t="s">
        <v>14377</v>
      </c>
      <c r="E478" s="64" t="s">
        <v>10962</v>
      </c>
      <c r="F478" s="64" t="s">
        <v>11095</v>
      </c>
      <c r="G478" s="45"/>
      <c r="H478" s="45"/>
      <c r="I478" s="45"/>
      <c r="J478" s="45"/>
    </row>
    <row r="479" spans="1:10" ht="13.5" customHeight="1" thickBot="1" x14ac:dyDescent="0.25">
      <c r="A479" s="66" t="s">
        <v>18846</v>
      </c>
      <c r="B479" s="66" t="s">
        <v>18847</v>
      </c>
      <c r="C479" s="66" t="s">
        <v>6798</v>
      </c>
      <c r="D479" s="66" t="s">
        <v>17483</v>
      </c>
      <c r="E479" s="66" t="s">
        <v>17854</v>
      </c>
      <c r="F479" s="66"/>
      <c r="G479" s="45"/>
      <c r="H479" s="45"/>
      <c r="I479" s="45"/>
      <c r="J479" s="45"/>
    </row>
    <row r="480" spans="1:10" ht="14.1" customHeight="1" thickBot="1" x14ac:dyDescent="0.25">
      <c r="A480" s="101" t="s">
        <v>14827</v>
      </c>
      <c r="B480" s="67" t="s">
        <v>8528</v>
      </c>
      <c r="C480" s="76">
        <v>44562</v>
      </c>
      <c r="D480" s="101" t="s">
        <v>9386</v>
      </c>
      <c r="E480" s="67" t="s">
        <v>13093</v>
      </c>
      <c r="F480" s="66" t="s">
        <v>3080</v>
      </c>
      <c r="G480" s="45"/>
      <c r="H480" s="45"/>
      <c r="I480" s="45"/>
      <c r="J480" s="45"/>
    </row>
    <row r="481" spans="1:10" ht="14.1" customHeight="1" thickBot="1" x14ac:dyDescent="0.25">
      <c r="A481" s="102"/>
      <c r="B481" s="67" t="s">
        <v>1786</v>
      </c>
      <c r="C481" s="92">
        <f>IF(C480="","",IF(AND(MONTH(C480)&gt;=1,MONTH(C480)&lt;=3),1,IF(AND(MONTH(C480)&gt;=4,MONTH(C480)&lt;=6),2,IF(AND(MONTH(C480)&gt;=7,MONTH(C480)&lt;=9),3,4))))</f>
        <v>1</v>
      </c>
      <c r="D481" s="102"/>
      <c r="E481" s="67" t="s">
        <v>2417</v>
      </c>
      <c r="F481" s="66" t="s">
        <v>11112</v>
      </c>
      <c r="G481" s="45"/>
      <c r="H481" s="45"/>
      <c r="I481" s="45"/>
      <c r="J481" s="45"/>
    </row>
    <row r="482" spans="1:10" ht="14.1" customHeight="1" thickBot="1" x14ac:dyDescent="0.25">
      <c r="A482" s="102"/>
      <c r="B482" s="67" t="s">
        <v>12942</v>
      </c>
      <c r="C482" s="76">
        <v>44651</v>
      </c>
      <c r="D482" s="102"/>
      <c r="E482" s="67" t="s">
        <v>3073</v>
      </c>
      <c r="F482" s="66" t="s">
        <v>11112</v>
      </c>
      <c r="G482" s="45"/>
      <c r="H482" s="45"/>
      <c r="I482" s="45"/>
      <c r="J482" s="45"/>
    </row>
    <row r="483" spans="1:10" ht="14.1" customHeight="1" thickBot="1" x14ac:dyDescent="0.25">
      <c r="A483" s="102"/>
      <c r="B483" s="67" t="s">
        <v>1786</v>
      </c>
      <c r="C483" s="92">
        <f>IF(C482="","",IF(AND(MONTH(C482)&gt;=1,MONTH(C482)&lt;=3),1,IF(AND(MONTH(C482)&gt;=4,MONTH(C482)&lt;=6),2,IF(AND(MONTH(C482)&gt;=7,MONTH(C482)&lt;=9),3,4))))</f>
        <v>1</v>
      </c>
      <c r="D483" s="102"/>
      <c r="E483" s="67" t="s">
        <v>13192</v>
      </c>
      <c r="F483" s="66" t="s">
        <v>11112</v>
      </c>
      <c r="G483" s="45"/>
      <c r="H483" s="45"/>
      <c r="I483" s="45"/>
      <c r="J483" s="45"/>
    </row>
    <row r="484" spans="1:10" ht="14.1" customHeight="1" thickBot="1" x14ac:dyDescent="0.25">
      <c r="A484" s="45"/>
      <c r="B484" s="45"/>
      <c r="C484" s="45"/>
      <c r="D484" s="45"/>
      <c r="E484" s="45"/>
      <c r="F484" s="45"/>
      <c r="G484" s="45"/>
      <c r="H484" s="45"/>
      <c r="I484" s="45"/>
      <c r="J484" s="45"/>
    </row>
    <row r="485" spans="1:10" ht="14.1" customHeight="1" thickBot="1" x14ac:dyDescent="0.25">
      <c r="A485" s="72" t="s">
        <v>15735</v>
      </c>
      <c r="B485" s="72" t="s">
        <v>16146</v>
      </c>
      <c r="C485" s="72" t="s">
        <v>15641</v>
      </c>
      <c r="D485" s="72" t="s">
        <v>15251</v>
      </c>
      <c r="E485" s="72" t="s">
        <v>6932</v>
      </c>
      <c r="F485" s="72" t="s">
        <v>15280</v>
      </c>
      <c r="G485" s="45"/>
      <c r="H485" s="45"/>
      <c r="I485" s="45"/>
      <c r="J485" s="45"/>
    </row>
    <row r="486" spans="1:10" ht="14.1" customHeight="1" x14ac:dyDescent="0.2">
      <c r="A486" s="84">
        <v>80101507</v>
      </c>
      <c r="B486" s="69" t="str">
        <f ca="1">IFERROR(INDEX(UNSPSCDes,MATCH(INDIRECT(ADDRESS(ROW(),COLUMN()-1,4)),UNSPSCCode,0)),"")</f>
        <v>Servicios de asesoramiento sobre tecnologías de la información</v>
      </c>
      <c r="C486" s="82" t="s">
        <v>1449</v>
      </c>
      <c r="D486" s="81">
        <v>3</v>
      </c>
      <c r="E486" s="71">
        <v>380000</v>
      </c>
      <c r="F486" s="70">
        <f ca="1">INDIRECT(ADDRESS(ROW(),COLUMN()-2,4))*INDIRECT(ADDRESS(ROW(),COLUMN()-1,4))</f>
        <v>1140000</v>
      </c>
      <c r="G486" s="45"/>
      <c r="H486" s="45"/>
      <c r="I486" s="45"/>
      <c r="J486" s="45"/>
    </row>
    <row r="487" spans="1:10" ht="13.5" customHeight="1" x14ac:dyDescent="0.2">
      <c r="A487" s="84">
        <v>80101507</v>
      </c>
      <c r="B487" s="69" t="str">
        <f ca="1">IFERROR(INDEX(UNSPSCDes,MATCH(INDIRECT(ADDRESS(ROW(),COLUMN()-1,4)),UNSPSCCode,0)),"")</f>
        <v>Servicios de asesoramiento sobre tecnologías de la información</v>
      </c>
      <c r="C487" s="82" t="s">
        <v>1449</v>
      </c>
      <c r="D487" s="81">
        <v>3</v>
      </c>
      <c r="E487" s="71">
        <v>650000</v>
      </c>
      <c r="F487" s="70">
        <f ca="1">INDIRECT(ADDRESS(ROW(),COLUMN()-2,4))*INDIRECT(ADDRESS(ROW(),COLUMN()-1,4))</f>
        <v>1950000</v>
      </c>
      <c r="G487" s="45"/>
      <c r="H487" s="45"/>
      <c r="I487" s="45"/>
      <c r="J487" s="45"/>
    </row>
    <row r="488" spans="1:10" ht="14.1" customHeight="1" x14ac:dyDescent="0.2">
      <c r="A488" s="45"/>
      <c r="B488" s="45"/>
      <c r="C488" s="45"/>
      <c r="D488" s="45"/>
      <c r="E488" s="73" t="s">
        <v>12550</v>
      </c>
      <c r="F488" s="74">
        <f ca="1">SUM(Table333[MONTO TOTAL ESTIMADO])</f>
        <v>3090000</v>
      </c>
      <c r="G488" s="45"/>
      <c r="H488" s="45" t="str">
        <f>C479</f>
        <v>Servicios</v>
      </c>
      <c r="I488" s="45" t="str">
        <f>E479</f>
        <v>No</v>
      </c>
      <c r="J488" s="45" t="str">
        <f>D479</f>
        <v>Compras Menores</v>
      </c>
    </row>
    <row r="489" spans="1:10" ht="14.1" customHeight="1" thickBot="1" x14ac:dyDescent="0.3"/>
    <row r="490" spans="1:10" ht="33.75" customHeight="1" thickBot="1" x14ac:dyDescent="0.25">
      <c r="A490" s="64" t="s">
        <v>16382</v>
      </c>
      <c r="B490" s="64" t="s">
        <v>161</v>
      </c>
      <c r="C490" s="64" t="s">
        <v>11724</v>
      </c>
      <c r="D490" s="64" t="s">
        <v>14377</v>
      </c>
      <c r="E490" s="64" t="s">
        <v>10962</v>
      </c>
      <c r="F490" s="64" t="s">
        <v>11095</v>
      </c>
      <c r="G490" s="45"/>
      <c r="H490" s="45"/>
      <c r="I490" s="45"/>
      <c r="J490" s="45"/>
    </row>
    <row r="491" spans="1:10" ht="13.5" customHeight="1" thickBot="1" x14ac:dyDescent="0.25">
      <c r="A491" s="66" t="s">
        <v>18846</v>
      </c>
      <c r="B491" s="66" t="s">
        <v>18847</v>
      </c>
      <c r="C491" s="66" t="s">
        <v>6798</v>
      </c>
      <c r="D491" s="66" t="s">
        <v>17483</v>
      </c>
      <c r="E491" s="66" t="s">
        <v>17854</v>
      </c>
      <c r="F491" s="66"/>
      <c r="G491" s="45"/>
      <c r="H491" s="45"/>
      <c r="I491" s="45"/>
      <c r="J491" s="45"/>
    </row>
    <row r="492" spans="1:10" ht="14.1" customHeight="1" thickBot="1" x14ac:dyDescent="0.25">
      <c r="A492" s="101" t="s">
        <v>14827</v>
      </c>
      <c r="B492" s="67" t="s">
        <v>8528</v>
      </c>
      <c r="C492" s="76">
        <v>44652</v>
      </c>
      <c r="D492" s="101" t="s">
        <v>9386</v>
      </c>
      <c r="E492" s="67" t="s">
        <v>13093</v>
      </c>
      <c r="F492" s="66" t="s">
        <v>3080</v>
      </c>
      <c r="G492" s="45"/>
      <c r="H492" s="45"/>
      <c r="I492" s="45"/>
      <c r="J492" s="45"/>
    </row>
    <row r="493" spans="1:10" ht="14.1" customHeight="1" thickBot="1" x14ac:dyDescent="0.25">
      <c r="A493" s="102"/>
      <c r="B493" s="67" t="s">
        <v>1786</v>
      </c>
      <c r="C493" s="92">
        <f>IF(C492="","",IF(AND(MONTH(C492)&gt;=1,MONTH(C492)&lt;=3),1,IF(AND(MONTH(C492)&gt;=4,MONTH(C492)&lt;=6),2,IF(AND(MONTH(C492)&gt;=7,MONTH(C492)&lt;=9),3,4))))</f>
        <v>2</v>
      </c>
      <c r="D493" s="102"/>
      <c r="E493" s="67" t="s">
        <v>2417</v>
      </c>
      <c r="F493" s="66" t="s">
        <v>11112</v>
      </c>
      <c r="G493" s="45"/>
      <c r="H493" s="45"/>
      <c r="I493" s="45"/>
      <c r="J493" s="45"/>
    </row>
    <row r="494" spans="1:10" ht="14.1" customHeight="1" thickBot="1" x14ac:dyDescent="0.25">
      <c r="A494" s="102"/>
      <c r="B494" s="67" t="s">
        <v>12942</v>
      </c>
      <c r="C494" s="76">
        <v>44742</v>
      </c>
      <c r="D494" s="102"/>
      <c r="E494" s="67" t="s">
        <v>3073</v>
      </c>
      <c r="F494" s="66" t="s">
        <v>11112</v>
      </c>
      <c r="G494" s="45"/>
      <c r="H494" s="45"/>
      <c r="I494" s="45"/>
      <c r="J494" s="45"/>
    </row>
    <row r="495" spans="1:10" ht="14.1" customHeight="1" thickBot="1" x14ac:dyDescent="0.25">
      <c r="A495" s="102"/>
      <c r="B495" s="67" t="s">
        <v>1786</v>
      </c>
      <c r="C495" s="92">
        <f>IF(C494="","",IF(AND(MONTH(C494)&gt;=1,MONTH(C494)&lt;=3),1,IF(AND(MONTH(C494)&gt;=4,MONTH(C494)&lt;=6),2,IF(AND(MONTH(C494)&gt;=7,MONTH(C494)&lt;=9),3,4))))</f>
        <v>2</v>
      </c>
      <c r="D495" s="102"/>
      <c r="E495" s="67" t="s">
        <v>13192</v>
      </c>
      <c r="F495" s="66" t="s">
        <v>11112</v>
      </c>
      <c r="G495" s="45"/>
      <c r="H495" s="45"/>
      <c r="I495" s="45"/>
      <c r="J495" s="45"/>
    </row>
    <row r="496" spans="1:10" ht="14.1" customHeight="1" thickBot="1" x14ac:dyDescent="0.25">
      <c r="A496" s="45"/>
      <c r="B496" s="45"/>
      <c r="C496" s="45"/>
      <c r="D496" s="45"/>
      <c r="E496" s="45"/>
      <c r="F496" s="45"/>
      <c r="G496" s="45"/>
      <c r="H496" s="45"/>
      <c r="I496" s="45"/>
      <c r="J496" s="45"/>
    </row>
    <row r="497" spans="1:10" ht="14.1" customHeight="1" thickBot="1" x14ac:dyDescent="0.25">
      <c r="A497" s="72" t="s">
        <v>15735</v>
      </c>
      <c r="B497" s="72" t="s">
        <v>16146</v>
      </c>
      <c r="C497" s="72" t="s">
        <v>15641</v>
      </c>
      <c r="D497" s="72" t="s">
        <v>15251</v>
      </c>
      <c r="E497" s="72" t="s">
        <v>6932</v>
      </c>
      <c r="F497" s="72" t="s">
        <v>15280</v>
      </c>
      <c r="G497" s="45"/>
      <c r="H497" s="45"/>
      <c r="I497" s="45"/>
      <c r="J497" s="45"/>
    </row>
    <row r="498" spans="1:10" ht="14.1" customHeight="1" x14ac:dyDescent="0.2">
      <c r="A498" s="81">
        <v>81111811</v>
      </c>
      <c r="B498" s="69" t="str">
        <f t="shared" ref="B498:B511" ca="1" si="32">IFERROR(INDEX(UNSPSCDes,MATCH(INDIRECT(ADDRESS(ROW(),COLUMN()-1,4)),UNSPSCCode,0)),"")</f>
        <v>Servicios de soporte técnico o de mesa de ayuda</v>
      </c>
      <c r="C498" s="81" t="s">
        <v>1449</v>
      </c>
      <c r="D498" s="81">
        <v>424</v>
      </c>
      <c r="E498" s="71">
        <v>2500</v>
      </c>
      <c r="F498" s="70">
        <f t="shared" ref="F498:F511" ca="1" si="33">INDIRECT(ADDRESS(ROW(),COLUMN()-2,4))*INDIRECT(ADDRESS(ROW(),COLUMN()-1,4))</f>
        <v>1060000</v>
      </c>
      <c r="G498" s="45"/>
      <c r="H498" s="45"/>
      <c r="I498" s="45"/>
      <c r="J498" s="45"/>
    </row>
    <row r="499" spans="1:10" ht="13.5" customHeight="1" x14ac:dyDescent="0.2">
      <c r="A499" s="81">
        <v>82151701</v>
      </c>
      <c r="B499" s="69" t="str">
        <f t="shared" ca="1" si="32"/>
        <v>Servicios de actuación</v>
      </c>
      <c r="C499" s="81" t="s">
        <v>1449</v>
      </c>
      <c r="D499" s="81">
        <v>64</v>
      </c>
      <c r="E499" s="71">
        <v>3000</v>
      </c>
      <c r="F499" s="70">
        <f t="shared" ca="1" si="33"/>
        <v>192000</v>
      </c>
      <c r="G499" s="45"/>
      <c r="H499" s="45"/>
      <c r="I499" s="45"/>
      <c r="J499" s="45"/>
    </row>
    <row r="500" spans="1:10" ht="13.5" customHeight="1" x14ac:dyDescent="0.2">
      <c r="A500" s="81">
        <v>81111811</v>
      </c>
      <c r="B500" s="69" t="str">
        <f t="shared" ca="1" si="32"/>
        <v>Servicios de soporte técnico o de mesa de ayuda</v>
      </c>
      <c r="C500" s="81" t="s">
        <v>1449</v>
      </c>
      <c r="D500" s="81">
        <v>73</v>
      </c>
      <c r="E500" s="71">
        <v>3000</v>
      </c>
      <c r="F500" s="70">
        <f t="shared" ca="1" si="33"/>
        <v>219000</v>
      </c>
      <c r="G500" s="45"/>
      <c r="H500" s="45"/>
      <c r="I500" s="45"/>
      <c r="J500" s="45"/>
    </row>
    <row r="501" spans="1:10" ht="13.5" customHeight="1" x14ac:dyDescent="0.2">
      <c r="A501" s="81">
        <v>42251502</v>
      </c>
      <c r="B501" s="69" t="str">
        <f t="shared" ca="1" si="32"/>
        <v>Productos para evaluación o pruebas cognitivas o de destreza o de percepción o sensoriales</v>
      </c>
      <c r="C501" s="81" t="s">
        <v>1449</v>
      </c>
      <c r="D501" s="81">
        <v>20</v>
      </c>
      <c r="E501" s="71">
        <v>4130</v>
      </c>
      <c r="F501" s="70">
        <f t="shared" ca="1" si="33"/>
        <v>82600</v>
      </c>
      <c r="G501" s="45"/>
      <c r="H501" s="45"/>
      <c r="I501" s="45"/>
      <c r="J501" s="45"/>
    </row>
    <row r="502" spans="1:10" ht="13.5" customHeight="1" x14ac:dyDescent="0.2">
      <c r="A502" s="81">
        <v>81111811</v>
      </c>
      <c r="B502" s="69" t="str">
        <f t="shared" ca="1" si="32"/>
        <v>Servicios de soporte técnico o de mesa de ayuda</v>
      </c>
      <c r="C502" s="81" t="s">
        <v>1449</v>
      </c>
      <c r="D502" s="81">
        <v>10</v>
      </c>
      <c r="E502" s="71">
        <v>5000</v>
      </c>
      <c r="F502" s="70">
        <f t="shared" ca="1" si="33"/>
        <v>50000</v>
      </c>
      <c r="G502" s="45"/>
      <c r="H502" s="45"/>
      <c r="I502" s="45"/>
      <c r="J502" s="45"/>
    </row>
    <row r="503" spans="1:10" ht="13.5" customHeight="1" x14ac:dyDescent="0.2">
      <c r="A503" s="81">
        <v>81111811</v>
      </c>
      <c r="B503" s="69" t="str">
        <f t="shared" ca="1" si="32"/>
        <v>Servicios de soporte técnico o de mesa de ayuda</v>
      </c>
      <c r="C503" s="81" t="s">
        <v>1449</v>
      </c>
      <c r="D503" s="81">
        <v>5</v>
      </c>
      <c r="E503" s="71">
        <v>7500</v>
      </c>
      <c r="F503" s="70">
        <f t="shared" ca="1" si="33"/>
        <v>37500</v>
      </c>
      <c r="G503" s="45"/>
      <c r="H503" s="45"/>
      <c r="I503" s="45"/>
      <c r="J503" s="45"/>
    </row>
    <row r="504" spans="1:10" ht="13.5" customHeight="1" x14ac:dyDescent="0.2">
      <c r="A504" s="81">
        <v>81111811</v>
      </c>
      <c r="B504" s="69" t="str">
        <f t="shared" ca="1" si="32"/>
        <v>Servicios de soporte técnico o de mesa de ayuda</v>
      </c>
      <c r="C504" s="81" t="s">
        <v>1449</v>
      </c>
      <c r="D504" s="81">
        <v>541</v>
      </c>
      <c r="E504" s="71">
        <v>8000</v>
      </c>
      <c r="F504" s="70">
        <f t="shared" ca="1" si="33"/>
        <v>4328000</v>
      </c>
      <c r="G504" s="45"/>
      <c r="H504" s="45"/>
      <c r="I504" s="45"/>
      <c r="J504" s="45"/>
    </row>
    <row r="505" spans="1:10" ht="13.5" customHeight="1" x14ac:dyDescent="0.2">
      <c r="A505" s="81">
        <v>81111811</v>
      </c>
      <c r="B505" s="69" t="str">
        <f t="shared" ca="1" si="32"/>
        <v>Servicios de soporte técnico o de mesa de ayuda</v>
      </c>
      <c r="C505" s="81" t="s">
        <v>1449</v>
      </c>
      <c r="D505" s="81">
        <v>421</v>
      </c>
      <c r="E505" s="71">
        <v>10000</v>
      </c>
      <c r="F505" s="70">
        <f t="shared" ca="1" si="33"/>
        <v>4210000</v>
      </c>
      <c r="G505" s="45"/>
      <c r="H505" s="45"/>
      <c r="I505" s="45"/>
      <c r="J505" s="45"/>
    </row>
    <row r="506" spans="1:10" ht="13.5" customHeight="1" x14ac:dyDescent="0.2">
      <c r="A506" s="81">
        <v>82141601</v>
      </c>
      <c r="B506" s="69" t="str">
        <f t="shared" ca="1" si="32"/>
        <v>Servicios fotográficos, de montaje o enmarcado</v>
      </c>
      <c r="C506" s="81" t="s">
        <v>1449</v>
      </c>
      <c r="D506" s="81">
        <v>5</v>
      </c>
      <c r="E506" s="71">
        <v>10000</v>
      </c>
      <c r="F506" s="70">
        <f t="shared" ca="1" si="33"/>
        <v>50000</v>
      </c>
      <c r="G506" s="45"/>
      <c r="H506" s="45"/>
      <c r="I506" s="45"/>
      <c r="J506" s="45"/>
    </row>
    <row r="507" spans="1:10" ht="13.5" customHeight="1" x14ac:dyDescent="0.2">
      <c r="A507" s="81">
        <v>81111811</v>
      </c>
      <c r="B507" s="69" t="str">
        <f t="shared" ca="1" si="32"/>
        <v>Servicios de soporte técnico o de mesa de ayuda</v>
      </c>
      <c r="C507" s="81" t="s">
        <v>1449</v>
      </c>
      <c r="D507" s="81">
        <v>12</v>
      </c>
      <c r="E507" s="71">
        <v>12800</v>
      </c>
      <c r="F507" s="70">
        <f t="shared" ca="1" si="33"/>
        <v>153600</v>
      </c>
      <c r="G507" s="45"/>
      <c r="H507" s="45"/>
      <c r="I507" s="45"/>
      <c r="J507" s="45"/>
    </row>
    <row r="508" spans="1:10" ht="13.5" customHeight="1" x14ac:dyDescent="0.2">
      <c r="A508" s="81">
        <v>93101607</v>
      </c>
      <c r="B508" s="69" t="str">
        <f t="shared" ca="1" si="32"/>
        <v>Servicios de estadistas</v>
      </c>
      <c r="C508" s="81" t="s">
        <v>1449</v>
      </c>
      <c r="D508" s="81">
        <v>8</v>
      </c>
      <c r="E508" s="71">
        <v>15000</v>
      </c>
      <c r="F508" s="70">
        <f t="shared" ca="1" si="33"/>
        <v>120000</v>
      </c>
      <c r="G508" s="45"/>
      <c r="H508" s="45"/>
      <c r="I508" s="45"/>
      <c r="J508" s="45"/>
    </row>
    <row r="509" spans="1:10" ht="13.5" customHeight="1" x14ac:dyDescent="0.2">
      <c r="A509" s="81">
        <v>82111804</v>
      </c>
      <c r="B509" s="69" t="str">
        <f t="shared" ca="1" si="32"/>
        <v>Servicios de traducción escrita</v>
      </c>
      <c r="C509" s="81" t="s">
        <v>1449</v>
      </c>
      <c r="D509" s="81">
        <v>10</v>
      </c>
      <c r="E509" s="71">
        <v>20000</v>
      </c>
      <c r="F509" s="70">
        <f t="shared" ca="1" si="33"/>
        <v>200000</v>
      </c>
      <c r="G509" s="45"/>
      <c r="H509" s="45"/>
      <c r="I509" s="45"/>
      <c r="J509" s="45"/>
    </row>
    <row r="510" spans="1:10" ht="13.5" customHeight="1" x14ac:dyDescent="0.2">
      <c r="A510" s="81">
        <v>81111811</v>
      </c>
      <c r="B510" s="69" t="str">
        <f t="shared" ca="1" si="32"/>
        <v>Servicios de soporte técnico o de mesa de ayuda</v>
      </c>
      <c r="C510" s="81" t="s">
        <v>1449</v>
      </c>
      <c r="D510" s="81">
        <v>12</v>
      </c>
      <c r="E510" s="71">
        <v>20000</v>
      </c>
      <c r="F510" s="70">
        <f t="shared" ca="1" si="33"/>
        <v>240000</v>
      </c>
      <c r="G510" s="45"/>
      <c r="H510" s="45"/>
      <c r="I510" s="45"/>
      <c r="J510" s="45"/>
    </row>
    <row r="511" spans="1:10" ht="13.5" customHeight="1" x14ac:dyDescent="0.2">
      <c r="A511" s="81">
        <v>82151704</v>
      </c>
      <c r="B511" s="69" t="str">
        <f t="shared" ca="1" si="32"/>
        <v>Servicios de músicos</v>
      </c>
      <c r="C511" s="81" t="s">
        <v>1449</v>
      </c>
      <c r="D511" s="81">
        <v>48</v>
      </c>
      <c r="E511" s="71">
        <v>35000</v>
      </c>
      <c r="F511" s="70">
        <f t="shared" ca="1" si="33"/>
        <v>1680000</v>
      </c>
      <c r="G511" s="45"/>
      <c r="H511" s="45"/>
      <c r="I511" s="45"/>
      <c r="J511" s="45"/>
    </row>
    <row r="512" spans="1:10" ht="14.1" customHeight="1" x14ac:dyDescent="0.2">
      <c r="A512" s="45"/>
      <c r="B512" s="45"/>
      <c r="C512" s="45"/>
      <c r="D512" s="45"/>
      <c r="E512" s="73" t="s">
        <v>12550</v>
      </c>
      <c r="F512" s="74">
        <f ca="1">SUM(Table334[MONTO TOTAL ESTIMADO])</f>
        <v>12622700</v>
      </c>
      <c r="G512" s="45"/>
      <c r="H512" s="45" t="str">
        <f>C491</f>
        <v>Servicios</v>
      </c>
      <c r="I512" s="45" t="str">
        <f>E491</f>
        <v>No</v>
      </c>
      <c r="J512" s="45" t="str">
        <f>D491</f>
        <v>Compras Menores</v>
      </c>
    </row>
    <row r="513" spans="1:10" ht="14.1" customHeight="1" thickBot="1" x14ac:dyDescent="0.3"/>
    <row r="514" spans="1:10" ht="33.75" customHeight="1" thickBot="1" x14ac:dyDescent="0.25">
      <c r="A514" s="64" t="s">
        <v>16382</v>
      </c>
      <c r="B514" s="64" t="s">
        <v>161</v>
      </c>
      <c r="C514" s="64" t="s">
        <v>11724</v>
      </c>
      <c r="D514" s="64" t="s">
        <v>14377</v>
      </c>
      <c r="E514" s="64" t="s">
        <v>10962</v>
      </c>
      <c r="F514" s="64" t="s">
        <v>11095</v>
      </c>
      <c r="G514" s="45"/>
      <c r="H514" s="45"/>
      <c r="I514" s="45"/>
      <c r="J514" s="45"/>
    </row>
    <row r="515" spans="1:10" ht="13.5" customHeight="1" thickBot="1" x14ac:dyDescent="0.25">
      <c r="A515" s="66" t="s">
        <v>18846</v>
      </c>
      <c r="B515" s="66" t="s">
        <v>18847</v>
      </c>
      <c r="C515" s="66" t="s">
        <v>6798</v>
      </c>
      <c r="D515" s="66" t="s">
        <v>17483</v>
      </c>
      <c r="E515" s="66" t="s">
        <v>17854</v>
      </c>
      <c r="F515" s="66"/>
      <c r="G515" s="45"/>
      <c r="H515" s="45"/>
      <c r="I515" s="45"/>
      <c r="J515" s="45"/>
    </row>
    <row r="516" spans="1:10" ht="14.1" customHeight="1" thickBot="1" x14ac:dyDescent="0.25">
      <c r="A516" s="101" t="s">
        <v>14827</v>
      </c>
      <c r="B516" s="67" t="s">
        <v>8528</v>
      </c>
      <c r="C516" s="76">
        <v>44743</v>
      </c>
      <c r="D516" s="101" t="s">
        <v>9386</v>
      </c>
      <c r="E516" s="67" t="s">
        <v>13093</v>
      </c>
      <c r="F516" s="66" t="s">
        <v>3080</v>
      </c>
      <c r="G516" s="45"/>
      <c r="H516" s="45"/>
      <c r="I516" s="45"/>
      <c r="J516" s="45"/>
    </row>
    <row r="517" spans="1:10" ht="14.1" customHeight="1" thickBot="1" x14ac:dyDescent="0.25">
      <c r="A517" s="102"/>
      <c r="B517" s="67" t="s">
        <v>1786</v>
      </c>
      <c r="C517" s="92">
        <f>IF(C516="","",IF(AND(MONTH(C516)&gt;=1,MONTH(C516)&lt;=3),1,IF(AND(MONTH(C516)&gt;=4,MONTH(C516)&lt;=6),2,IF(AND(MONTH(C516)&gt;=7,MONTH(C516)&lt;=9),3,4))))</f>
        <v>3</v>
      </c>
      <c r="D517" s="102"/>
      <c r="E517" s="67" t="s">
        <v>2417</v>
      </c>
      <c r="F517" s="66" t="s">
        <v>11112</v>
      </c>
      <c r="G517" s="45"/>
      <c r="H517" s="45"/>
      <c r="I517" s="45"/>
      <c r="J517" s="45"/>
    </row>
    <row r="518" spans="1:10" ht="14.1" customHeight="1" thickBot="1" x14ac:dyDescent="0.25">
      <c r="A518" s="102"/>
      <c r="B518" s="67" t="s">
        <v>12942</v>
      </c>
      <c r="C518" s="76">
        <v>44834</v>
      </c>
      <c r="D518" s="102"/>
      <c r="E518" s="67" t="s">
        <v>3073</v>
      </c>
      <c r="F518" s="66" t="s">
        <v>11112</v>
      </c>
      <c r="G518" s="45"/>
      <c r="H518" s="45"/>
      <c r="I518" s="45"/>
      <c r="J518" s="45"/>
    </row>
    <row r="519" spans="1:10" ht="14.1" customHeight="1" thickBot="1" x14ac:dyDescent="0.25">
      <c r="A519" s="102"/>
      <c r="B519" s="67" t="s">
        <v>1786</v>
      </c>
      <c r="C519" s="92">
        <f>IF(C518="","",IF(AND(MONTH(C518)&gt;=1,MONTH(C518)&lt;=3),1,IF(AND(MONTH(C518)&gt;=4,MONTH(C518)&lt;=6),2,IF(AND(MONTH(C518)&gt;=7,MONTH(C518)&lt;=9),3,4))))</f>
        <v>3</v>
      </c>
      <c r="D519" s="102"/>
      <c r="E519" s="67" t="s">
        <v>13192</v>
      </c>
      <c r="F519" s="66" t="s">
        <v>11112</v>
      </c>
      <c r="G519" s="45"/>
      <c r="H519" s="45"/>
      <c r="I519" s="45"/>
      <c r="J519" s="45"/>
    </row>
    <row r="520" spans="1:10" ht="14.1" customHeight="1" thickBot="1" x14ac:dyDescent="0.25">
      <c r="A520" s="45"/>
      <c r="B520" s="45"/>
      <c r="C520" s="45"/>
      <c r="D520" s="45"/>
      <c r="E520" s="45"/>
      <c r="F520" s="45"/>
      <c r="G520" s="45"/>
      <c r="H520" s="45"/>
      <c r="I520" s="45"/>
      <c r="J520" s="45"/>
    </row>
    <row r="521" spans="1:10" ht="14.1" customHeight="1" thickBot="1" x14ac:dyDescent="0.25">
      <c r="A521" s="72" t="s">
        <v>15735</v>
      </c>
      <c r="B521" s="72" t="s">
        <v>16146</v>
      </c>
      <c r="C521" s="72" t="s">
        <v>15641</v>
      </c>
      <c r="D521" s="72" t="s">
        <v>15251</v>
      </c>
      <c r="E521" s="72" t="s">
        <v>6932</v>
      </c>
      <c r="F521" s="72" t="s">
        <v>15280</v>
      </c>
      <c r="G521" s="45"/>
      <c r="H521" s="45"/>
      <c r="I521" s="45"/>
      <c r="J521" s="45"/>
    </row>
    <row r="522" spans="1:10" ht="14.1" customHeight="1" x14ac:dyDescent="0.2">
      <c r="A522" s="81">
        <v>82151701</v>
      </c>
      <c r="B522" s="69" t="str">
        <f t="shared" ref="B522:B538" ca="1" si="34">IFERROR(INDEX(UNSPSCDes,MATCH(INDIRECT(ADDRESS(ROW(),COLUMN()-1,4)),UNSPSCCode,0)),"")</f>
        <v>Servicios de actuación</v>
      </c>
      <c r="C522" s="81" t="s">
        <v>1449</v>
      </c>
      <c r="D522" s="81">
        <v>10</v>
      </c>
      <c r="E522" s="71">
        <v>2000</v>
      </c>
      <c r="F522" s="70">
        <f t="shared" ref="F522:F538" ca="1" si="35">INDIRECT(ADDRESS(ROW(),COLUMN()-2,4))*INDIRECT(ADDRESS(ROW(),COLUMN()-1,4))</f>
        <v>20000</v>
      </c>
      <c r="G522" s="45"/>
      <c r="H522" s="45"/>
      <c r="I522" s="45"/>
      <c r="J522" s="45"/>
    </row>
    <row r="523" spans="1:10" ht="13.5" customHeight="1" x14ac:dyDescent="0.2">
      <c r="A523" s="81">
        <v>82151701</v>
      </c>
      <c r="B523" s="69" t="str">
        <f t="shared" ca="1" si="34"/>
        <v>Servicios de actuación</v>
      </c>
      <c r="C523" s="81" t="s">
        <v>1449</v>
      </c>
      <c r="D523" s="81">
        <v>34</v>
      </c>
      <c r="E523" s="71">
        <v>2500</v>
      </c>
      <c r="F523" s="70">
        <f t="shared" ca="1" si="35"/>
        <v>85000</v>
      </c>
      <c r="G523" s="45"/>
      <c r="H523" s="45"/>
      <c r="I523" s="45"/>
      <c r="J523" s="45"/>
    </row>
    <row r="524" spans="1:10" ht="13.5" customHeight="1" x14ac:dyDescent="0.2">
      <c r="A524" s="81">
        <v>81111811</v>
      </c>
      <c r="B524" s="69" t="str">
        <f t="shared" ca="1" si="34"/>
        <v>Servicios de soporte técnico o de mesa de ayuda</v>
      </c>
      <c r="C524" s="81" t="s">
        <v>1449</v>
      </c>
      <c r="D524" s="81">
        <v>43</v>
      </c>
      <c r="E524" s="71">
        <v>2500</v>
      </c>
      <c r="F524" s="70">
        <f t="shared" ca="1" si="35"/>
        <v>107500</v>
      </c>
      <c r="G524" s="45"/>
      <c r="H524" s="45"/>
      <c r="I524" s="45"/>
      <c r="J524" s="45"/>
    </row>
    <row r="525" spans="1:10" ht="13.5" customHeight="1" x14ac:dyDescent="0.2">
      <c r="A525" s="81">
        <v>81111811</v>
      </c>
      <c r="B525" s="69" t="str">
        <f t="shared" ca="1" si="34"/>
        <v>Servicios de soporte técnico o de mesa de ayuda</v>
      </c>
      <c r="C525" s="81" t="s">
        <v>1449</v>
      </c>
      <c r="D525" s="81">
        <v>74</v>
      </c>
      <c r="E525" s="71">
        <v>3000</v>
      </c>
      <c r="F525" s="70">
        <f t="shared" ca="1" si="35"/>
        <v>222000</v>
      </c>
      <c r="G525" s="45"/>
      <c r="H525" s="45"/>
      <c r="I525" s="45"/>
      <c r="J525" s="45"/>
    </row>
    <row r="526" spans="1:10" ht="13.5" customHeight="1" x14ac:dyDescent="0.2">
      <c r="A526" s="81">
        <v>82151704</v>
      </c>
      <c r="B526" s="69" t="str">
        <f t="shared" ca="1" si="34"/>
        <v>Servicios de músicos</v>
      </c>
      <c r="C526" s="81" t="s">
        <v>1449</v>
      </c>
      <c r="D526" s="81">
        <v>64</v>
      </c>
      <c r="E526" s="71">
        <v>5000</v>
      </c>
      <c r="F526" s="70">
        <f t="shared" ca="1" si="35"/>
        <v>320000</v>
      </c>
      <c r="G526" s="45"/>
      <c r="H526" s="45"/>
      <c r="I526" s="45"/>
      <c r="J526" s="45"/>
    </row>
    <row r="527" spans="1:10" ht="13.5" customHeight="1" x14ac:dyDescent="0.2">
      <c r="A527" s="81">
        <v>82111801</v>
      </c>
      <c r="B527" s="69" t="str">
        <f t="shared" ca="1" si="34"/>
        <v>Servicios de edición</v>
      </c>
      <c r="C527" s="81" t="s">
        <v>1449</v>
      </c>
      <c r="D527" s="81">
        <v>34</v>
      </c>
      <c r="E527" s="71">
        <v>5000</v>
      </c>
      <c r="F527" s="70">
        <f t="shared" ca="1" si="35"/>
        <v>170000</v>
      </c>
      <c r="G527" s="45"/>
      <c r="H527" s="45"/>
      <c r="I527" s="45"/>
      <c r="J527" s="45"/>
    </row>
    <row r="528" spans="1:10" ht="13.5" customHeight="1" x14ac:dyDescent="0.2">
      <c r="A528" s="81">
        <v>82141502</v>
      </c>
      <c r="B528" s="69" t="str">
        <f t="shared" ca="1" si="34"/>
        <v>Diseño o gráficos artísticos</v>
      </c>
      <c r="C528" s="81" t="s">
        <v>1449</v>
      </c>
      <c r="D528" s="81">
        <v>61</v>
      </c>
      <c r="E528" s="71">
        <v>5000</v>
      </c>
      <c r="F528" s="70">
        <f t="shared" ca="1" si="35"/>
        <v>305000</v>
      </c>
      <c r="G528" s="45"/>
      <c r="H528" s="45"/>
      <c r="I528" s="45"/>
      <c r="J528" s="45"/>
    </row>
    <row r="529" spans="1:10" ht="13.5" customHeight="1" x14ac:dyDescent="0.2">
      <c r="A529" s="81">
        <v>81111811</v>
      </c>
      <c r="B529" s="69" t="str">
        <f t="shared" ca="1" si="34"/>
        <v>Servicios de soporte técnico o de mesa de ayuda</v>
      </c>
      <c r="C529" s="81" t="s">
        <v>1449</v>
      </c>
      <c r="D529" s="81">
        <v>271</v>
      </c>
      <c r="E529" s="71">
        <v>5000</v>
      </c>
      <c r="F529" s="70">
        <f t="shared" ca="1" si="35"/>
        <v>1355000</v>
      </c>
      <c r="G529" s="45"/>
      <c r="H529" s="45"/>
      <c r="I529" s="45"/>
      <c r="J529" s="45"/>
    </row>
    <row r="530" spans="1:10" ht="13.5" customHeight="1" x14ac:dyDescent="0.2">
      <c r="A530" s="81">
        <v>82151701</v>
      </c>
      <c r="B530" s="69" t="str">
        <f t="shared" ca="1" si="34"/>
        <v>Servicios de actuación</v>
      </c>
      <c r="C530" s="81" t="s">
        <v>1449</v>
      </c>
      <c r="D530" s="81">
        <v>31</v>
      </c>
      <c r="E530" s="71">
        <v>10000</v>
      </c>
      <c r="F530" s="70">
        <f t="shared" ca="1" si="35"/>
        <v>310000</v>
      </c>
      <c r="G530" s="45"/>
      <c r="H530" s="45"/>
      <c r="I530" s="45"/>
      <c r="J530" s="45"/>
    </row>
    <row r="531" spans="1:10" ht="13.5" customHeight="1" x14ac:dyDescent="0.2">
      <c r="A531" s="81">
        <v>82141601</v>
      </c>
      <c r="B531" s="69" t="str">
        <f t="shared" ca="1" si="34"/>
        <v>Servicios fotográficos, de montaje o enmarcado</v>
      </c>
      <c r="C531" s="81" t="s">
        <v>1449</v>
      </c>
      <c r="D531" s="81">
        <v>13</v>
      </c>
      <c r="E531" s="71">
        <v>10000</v>
      </c>
      <c r="F531" s="70">
        <f t="shared" ca="1" si="35"/>
        <v>130000</v>
      </c>
      <c r="G531" s="45"/>
      <c r="H531" s="45"/>
      <c r="I531" s="45"/>
      <c r="J531" s="45"/>
    </row>
    <row r="532" spans="1:10" ht="13.5" customHeight="1" x14ac:dyDescent="0.2">
      <c r="A532" s="81">
        <v>81111811</v>
      </c>
      <c r="B532" s="69" t="str">
        <f t="shared" ca="1" si="34"/>
        <v>Servicios de soporte técnico o de mesa de ayuda</v>
      </c>
      <c r="C532" s="81" t="s">
        <v>1449</v>
      </c>
      <c r="D532" s="81">
        <v>5</v>
      </c>
      <c r="E532" s="71">
        <v>15000</v>
      </c>
      <c r="F532" s="70">
        <f t="shared" ca="1" si="35"/>
        <v>75000</v>
      </c>
      <c r="G532" s="45"/>
      <c r="H532" s="45"/>
      <c r="I532" s="45"/>
      <c r="J532" s="45"/>
    </row>
    <row r="533" spans="1:10" ht="13.5" customHeight="1" x14ac:dyDescent="0.2">
      <c r="A533" s="81">
        <v>82111804</v>
      </c>
      <c r="B533" s="69" t="str">
        <f t="shared" ca="1" si="34"/>
        <v>Servicios de traducción escrita</v>
      </c>
      <c r="C533" s="81" t="s">
        <v>1449</v>
      </c>
      <c r="D533" s="81">
        <v>4</v>
      </c>
      <c r="E533" s="71">
        <v>20000</v>
      </c>
      <c r="F533" s="70">
        <f t="shared" ca="1" si="35"/>
        <v>80000</v>
      </c>
      <c r="G533" s="45"/>
      <c r="H533" s="45"/>
      <c r="I533" s="45"/>
      <c r="J533" s="45"/>
    </row>
    <row r="534" spans="1:10" ht="13.5" customHeight="1" x14ac:dyDescent="0.2">
      <c r="A534" s="81">
        <v>82151706</v>
      </c>
      <c r="B534" s="69" t="str">
        <f t="shared" ca="1" si="34"/>
        <v>Servicios coreográficos</v>
      </c>
      <c r="C534" s="81" t="s">
        <v>1449</v>
      </c>
      <c r="D534" s="81">
        <v>5</v>
      </c>
      <c r="E534" s="71">
        <v>25000</v>
      </c>
      <c r="F534" s="70">
        <f t="shared" ca="1" si="35"/>
        <v>125000</v>
      </c>
      <c r="G534" s="45"/>
      <c r="H534" s="45"/>
      <c r="I534" s="45"/>
      <c r="J534" s="45"/>
    </row>
    <row r="535" spans="1:10" ht="13.5" customHeight="1" x14ac:dyDescent="0.2">
      <c r="A535" s="81">
        <v>81111811</v>
      </c>
      <c r="B535" s="69" t="str">
        <f t="shared" ca="1" si="34"/>
        <v>Servicios de soporte técnico o de mesa de ayuda</v>
      </c>
      <c r="C535" s="81" t="s">
        <v>1449</v>
      </c>
      <c r="D535" s="81">
        <v>247</v>
      </c>
      <c r="E535" s="71">
        <v>25000</v>
      </c>
      <c r="F535" s="70">
        <f t="shared" ca="1" si="35"/>
        <v>6175000</v>
      </c>
      <c r="G535" s="45"/>
      <c r="H535" s="45"/>
      <c r="I535" s="45"/>
      <c r="J535" s="45"/>
    </row>
    <row r="536" spans="1:10" ht="13.5" customHeight="1" x14ac:dyDescent="0.2">
      <c r="A536" s="81">
        <v>81111811</v>
      </c>
      <c r="B536" s="69" t="str">
        <f t="shared" ca="1" si="34"/>
        <v>Servicios de soporte técnico o de mesa de ayuda</v>
      </c>
      <c r="C536" s="81" t="s">
        <v>1449</v>
      </c>
      <c r="D536" s="81">
        <v>223</v>
      </c>
      <c r="E536" s="71">
        <v>40000</v>
      </c>
      <c r="F536" s="70">
        <f t="shared" ca="1" si="35"/>
        <v>8920000</v>
      </c>
      <c r="G536" s="45"/>
      <c r="H536" s="45"/>
      <c r="I536" s="45"/>
      <c r="J536" s="45"/>
    </row>
    <row r="537" spans="1:10" ht="13.5" customHeight="1" x14ac:dyDescent="0.2">
      <c r="A537" s="81">
        <v>81111811</v>
      </c>
      <c r="B537" s="69" t="str">
        <f t="shared" ca="1" si="34"/>
        <v>Servicios de soporte técnico o de mesa de ayuda</v>
      </c>
      <c r="C537" s="81" t="s">
        <v>1449</v>
      </c>
      <c r="D537" s="81">
        <v>2</v>
      </c>
      <c r="E537" s="71">
        <v>50000</v>
      </c>
      <c r="F537" s="70">
        <f t="shared" ca="1" si="35"/>
        <v>100000</v>
      </c>
      <c r="G537" s="45"/>
      <c r="H537" s="45"/>
      <c r="I537" s="45"/>
      <c r="J537" s="45"/>
    </row>
    <row r="538" spans="1:10" ht="13.5" customHeight="1" x14ac:dyDescent="0.2">
      <c r="A538" s="81">
        <v>82151701</v>
      </c>
      <c r="B538" s="69" t="str">
        <f t="shared" ca="1" si="34"/>
        <v>Servicios de actuación</v>
      </c>
      <c r="C538" s="81" t="s">
        <v>1449</v>
      </c>
      <c r="D538" s="81">
        <v>9</v>
      </c>
      <c r="E538" s="71">
        <v>80000</v>
      </c>
      <c r="F538" s="70">
        <f t="shared" ca="1" si="35"/>
        <v>720000</v>
      </c>
      <c r="G538" s="45"/>
      <c r="H538" s="45"/>
      <c r="I538" s="45"/>
      <c r="J538" s="45"/>
    </row>
    <row r="539" spans="1:10" ht="14.1" customHeight="1" x14ac:dyDescent="0.2">
      <c r="A539" s="45"/>
      <c r="B539" s="45"/>
      <c r="C539" s="45"/>
      <c r="D539" s="45"/>
      <c r="E539" s="73" t="s">
        <v>12550</v>
      </c>
      <c r="F539" s="74">
        <f ca="1">SUM(Table335[MONTO TOTAL ESTIMADO])</f>
        <v>19219500</v>
      </c>
      <c r="G539" s="45"/>
      <c r="H539" s="45" t="str">
        <f>C515</f>
        <v>Servicios</v>
      </c>
      <c r="I539" s="45" t="str">
        <f>E515</f>
        <v>No</v>
      </c>
      <c r="J539" s="45" t="str">
        <f>D515</f>
        <v>Compras Menores</v>
      </c>
    </row>
    <row r="540" spans="1:10" ht="14.1" customHeight="1" thickBot="1" x14ac:dyDescent="0.3"/>
    <row r="541" spans="1:10" ht="33.75" customHeight="1" thickBot="1" x14ac:dyDescent="0.25">
      <c r="A541" s="64" t="s">
        <v>16382</v>
      </c>
      <c r="B541" s="64" t="s">
        <v>161</v>
      </c>
      <c r="C541" s="64" t="s">
        <v>11724</v>
      </c>
      <c r="D541" s="64" t="s">
        <v>14377</v>
      </c>
      <c r="E541" s="64" t="s">
        <v>10962</v>
      </c>
      <c r="F541" s="64" t="s">
        <v>11095</v>
      </c>
      <c r="G541" s="45"/>
      <c r="H541" s="45"/>
      <c r="I541" s="45"/>
      <c r="J541" s="45"/>
    </row>
    <row r="542" spans="1:10" ht="13.5" customHeight="1" thickBot="1" x14ac:dyDescent="0.25">
      <c r="A542" s="66" t="s">
        <v>18846</v>
      </c>
      <c r="B542" s="66" t="s">
        <v>18847</v>
      </c>
      <c r="C542" s="66" t="s">
        <v>6798</v>
      </c>
      <c r="D542" s="66" t="s">
        <v>17483</v>
      </c>
      <c r="E542" s="66" t="s">
        <v>17854</v>
      </c>
      <c r="F542" s="66"/>
      <c r="G542" s="45"/>
      <c r="H542" s="45"/>
      <c r="I542" s="45"/>
      <c r="J542" s="45"/>
    </row>
    <row r="543" spans="1:10" ht="14.1" customHeight="1" thickBot="1" x14ac:dyDescent="0.25">
      <c r="A543" s="101" t="s">
        <v>14827</v>
      </c>
      <c r="B543" s="67" t="s">
        <v>8528</v>
      </c>
      <c r="C543" s="76">
        <v>44835</v>
      </c>
      <c r="D543" s="101" t="s">
        <v>9386</v>
      </c>
      <c r="E543" s="67" t="s">
        <v>13093</v>
      </c>
      <c r="F543" s="66" t="s">
        <v>3080</v>
      </c>
      <c r="G543" s="45"/>
      <c r="H543" s="45"/>
      <c r="I543" s="45"/>
      <c r="J543" s="45"/>
    </row>
    <row r="544" spans="1:10" ht="14.1" customHeight="1" thickBot="1" x14ac:dyDescent="0.25">
      <c r="A544" s="102"/>
      <c r="B544" s="67" t="s">
        <v>1786</v>
      </c>
      <c r="C544" s="92">
        <f>IF(C543="","",IF(AND(MONTH(C543)&gt;=1,MONTH(C543)&lt;=3),1,IF(AND(MONTH(C543)&gt;=4,MONTH(C543)&lt;=6),2,IF(AND(MONTH(C543)&gt;=7,MONTH(C543)&lt;=9),3,4))))</f>
        <v>4</v>
      </c>
      <c r="D544" s="102"/>
      <c r="E544" s="67" t="s">
        <v>2417</v>
      </c>
      <c r="F544" s="66" t="s">
        <v>11112</v>
      </c>
      <c r="G544" s="45"/>
      <c r="H544" s="45"/>
      <c r="I544" s="45"/>
      <c r="J544" s="45"/>
    </row>
    <row r="545" spans="1:10" ht="14.1" customHeight="1" thickBot="1" x14ac:dyDescent="0.25">
      <c r="A545" s="102"/>
      <c r="B545" s="67" t="s">
        <v>12942</v>
      </c>
      <c r="C545" s="76">
        <v>44926</v>
      </c>
      <c r="D545" s="102"/>
      <c r="E545" s="67" t="s">
        <v>3073</v>
      </c>
      <c r="F545" s="66" t="s">
        <v>11112</v>
      </c>
      <c r="G545" s="45"/>
      <c r="H545" s="45"/>
      <c r="I545" s="45"/>
      <c r="J545" s="45"/>
    </row>
    <row r="546" spans="1:10" ht="14.1" customHeight="1" thickBot="1" x14ac:dyDescent="0.25">
      <c r="A546" s="102"/>
      <c r="B546" s="67" t="s">
        <v>1786</v>
      </c>
      <c r="C546" s="92">
        <f>IF(C545="","",IF(AND(MONTH(C545)&gt;=1,MONTH(C545)&lt;=3),1,IF(AND(MONTH(C545)&gt;=4,MONTH(C545)&lt;=6),2,IF(AND(MONTH(C545)&gt;=7,MONTH(C545)&lt;=9),3,4))))</f>
        <v>4</v>
      </c>
      <c r="D546" s="102"/>
      <c r="E546" s="67" t="s">
        <v>13192</v>
      </c>
      <c r="F546" s="66" t="s">
        <v>11112</v>
      </c>
      <c r="G546" s="45"/>
      <c r="H546" s="45"/>
      <c r="I546" s="45"/>
      <c r="J546" s="45"/>
    </row>
    <row r="547" spans="1:10" ht="14.1" customHeight="1" thickBot="1" x14ac:dyDescent="0.25">
      <c r="A547" s="45"/>
      <c r="B547" s="45"/>
      <c r="C547" s="45"/>
      <c r="D547" s="45"/>
      <c r="E547" s="45"/>
      <c r="F547" s="45"/>
      <c r="G547" s="45"/>
      <c r="H547" s="45"/>
      <c r="I547" s="45"/>
      <c r="J547" s="45"/>
    </row>
    <row r="548" spans="1:10" ht="14.1" customHeight="1" thickBot="1" x14ac:dyDescent="0.25">
      <c r="A548" s="72" t="s">
        <v>15735</v>
      </c>
      <c r="B548" s="72" t="s">
        <v>16146</v>
      </c>
      <c r="C548" s="72" t="s">
        <v>15641</v>
      </c>
      <c r="D548" s="72" t="s">
        <v>15251</v>
      </c>
      <c r="E548" s="72" t="s">
        <v>6932</v>
      </c>
      <c r="F548" s="72" t="s">
        <v>15280</v>
      </c>
      <c r="G548" s="45"/>
      <c r="H548" s="45"/>
      <c r="I548" s="45"/>
      <c r="J548" s="45"/>
    </row>
    <row r="549" spans="1:10" ht="14.1" customHeight="1" x14ac:dyDescent="0.2">
      <c r="A549" s="81">
        <v>82151701</v>
      </c>
      <c r="B549" s="69" t="str">
        <f t="shared" ref="B549:B567" ca="1" si="36">IFERROR(INDEX(UNSPSCDes,MATCH(INDIRECT(ADDRESS(ROW(),COLUMN()-1,4)),UNSPSCCode,0)),"")</f>
        <v>Servicios de actuación</v>
      </c>
      <c r="C549" s="81" t="s">
        <v>1449</v>
      </c>
      <c r="D549" s="81">
        <v>142</v>
      </c>
      <c r="E549" s="71">
        <v>2500</v>
      </c>
      <c r="F549" s="70">
        <f t="shared" ref="F549:F567" ca="1" si="37">INDIRECT(ADDRESS(ROW(),COLUMN()-2,4))*INDIRECT(ADDRESS(ROW(),COLUMN()-1,4))</f>
        <v>355000</v>
      </c>
      <c r="G549" s="45"/>
      <c r="H549" s="45"/>
      <c r="I549" s="45"/>
      <c r="J549" s="45"/>
    </row>
    <row r="550" spans="1:10" ht="13.5" customHeight="1" x14ac:dyDescent="0.2">
      <c r="A550" s="81">
        <v>81111811</v>
      </c>
      <c r="B550" s="69" t="str">
        <f t="shared" ca="1" si="36"/>
        <v>Servicios de soporte técnico o de mesa de ayuda</v>
      </c>
      <c r="C550" s="81" t="s">
        <v>1449</v>
      </c>
      <c r="D550" s="81">
        <v>5</v>
      </c>
      <c r="E550" s="71">
        <v>2500</v>
      </c>
      <c r="F550" s="70">
        <f t="shared" ca="1" si="37"/>
        <v>12500</v>
      </c>
      <c r="G550" s="45"/>
      <c r="H550" s="45"/>
      <c r="I550" s="45"/>
      <c r="J550" s="45"/>
    </row>
    <row r="551" spans="1:10" ht="13.5" customHeight="1" x14ac:dyDescent="0.2">
      <c r="A551" s="81">
        <v>82151701</v>
      </c>
      <c r="B551" s="69" t="str">
        <f t="shared" ca="1" si="36"/>
        <v>Servicios de actuación</v>
      </c>
      <c r="C551" s="81" t="s">
        <v>1449</v>
      </c>
      <c r="D551" s="81">
        <v>18</v>
      </c>
      <c r="E551" s="71">
        <v>3000</v>
      </c>
      <c r="F551" s="70">
        <f t="shared" ca="1" si="37"/>
        <v>54000</v>
      </c>
      <c r="G551" s="45"/>
      <c r="H551" s="45"/>
      <c r="I551" s="45"/>
      <c r="J551" s="45"/>
    </row>
    <row r="552" spans="1:10" ht="13.5" customHeight="1" x14ac:dyDescent="0.2">
      <c r="A552" s="81">
        <v>42251502</v>
      </c>
      <c r="B552" s="69" t="str">
        <f t="shared" ca="1" si="36"/>
        <v>Productos para evaluación o pruebas cognitivas o de destreza o de percepción o sensoriales</v>
      </c>
      <c r="C552" s="81" t="s">
        <v>1449</v>
      </c>
      <c r="D552" s="81">
        <v>20</v>
      </c>
      <c r="E552" s="71">
        <v>4130</v>
      </c>
      <c r="F552" s="70">
        <f t="shared" ca="1" si="37"/>
        <v>82600</v>
      </c>
      <c r="G552" s="45"/>
      <c r="H552" s="45"/>
      <c r="I552" s="45"/>
      <c r="J552" s="45"/>
    </row>
    <row r="553" spans="1:10" ht="13.5" customHeight="1" x14ac:dyDescent="0.2">
      <c r="A553" s="81">
        <v>82151704</v>
      </c>
      <c r="B553" s="69" t="str">
        <f t="shared" ca="1" si="36"/>
        <v>Servicios de músicos</v>
      </c>
      <c r="C553" s="81" t="s">
        <v>1449</v>
      </c>
      <c r="D553" s="81">
        <v>49</v>
      </c>
      <c r="E553" s="71">
        <v>5000</v>
      </c>
      <c r="F553" s="70">
        <f t="shared" ca="1" si="37"/>
        <v>245000</v>
      </c>
      <c r="G553" s="45"/>
      <c r="H553" s="45"/>
      <c r="I553" s="45"/>
      <c r="J553" s="45"/>
    </row>
    <row r="554" spans="1:10" ht="13.5" customHeight="1" x14ac:dyDescent="0.2">
      <c r="A554" s="81">
        <v>81111811</v>
      </c>
      <c r="B554" s="69" t="str">
        <f t="shared" ca="1" si="36"/>
        <v>Servicios de soporte técnico o de mesa de ayuda</v>
      </c>
      <c r="C554" s="81" t="s">
        <v>1449</v>
      </c>
      <c r="D554" s="81">
        <v>7</v>
      </c>
      <c r="E554" s="71">
        <v>5000</v>
      </c>
      <c r="F554" s="70">
        <f t="shared" ca="1" si="37"/>
        <v>35000</v>
      </c>
      <c r="G554" s="45"/>
      <c r="H554" s="45"/>
      <c r="I554" s="45"/>
      <c r="J554" s="45"/>
    </row>
    <row r="555" spans="1:10" ht="13.5" customHeight="1" x14ac:dyDescent="0.2">
      <c r="A555" s="81">
        <v>81111811</v>
      </c>
      <c r="B555" s="69" t="str">
        <f t="shared" ca="1" si="36"/>
        <v>Servicios de soporte técnico o de mesa de ayuda</v>
      </c>
      <c r="C555" s="81" t="s">
        <v>1449</v>
      </c>
      <c r="D555" s="81">
        <v>4</v>
      </c>
      <c r="E555" s="71">
        <v>7500</v>
      </c>
      <c r="F555" s="70">
        <f t="shared" ca="1" si="37"/>
        <v>30000</v>
      </c>
      <c r="G555" s="45"/>
      <c r="H555" s="45"/>
      <c r="I555" s="45"/>
      <c r="J555" s="45"/>
    </row>
    <row r="556" spans="1:10" ht="13.5" customHeight="1" x14ac:dyDescent="0.2">
      <c r="A556" s="81">
        <v>82151701</v>
      </c>
      <c r="B556" s="69" t="str">
        <f t="shared" ca="1" si="36"/>
        <v>Servicios de actuación</v>
      </c>
      <c r="C556" s="81" t="s">
        <v>1449</v>
      </c>
      <c r="D556" s="81">
        <v>22</v>
      </c>
      <c r="E556" s="71">
        <v>10000</v>
      </c>
      <c r="F556" s="70">
        <f t="shared" ca="1" si="37"/>
        <v>220000</v>
      </c>
      <c r="G556" s="45"/>
      <c r="H556" s="45"/>
      <c r="I556" s="45"/>
      <c r="J556" s="45"/>
    </row>
    <row r="557" spans="1:10" ht="13.5" customHeight="1" x14ac:dyDescent="0.2">
      <c r="A557" s="81">
        <v>81111811</v>
      </c>
      <c r="B557" s="69" t="str">
        <f t="shared" ca="1" si="36"/>
        <v>Servicios de soporte técnico o de mesa de ayuda</v>
      </c>
      <c r="C557" s="81" t="s">
        <v>1449</v>
      </c>
      <c r="D557" s="81">
        <v>71</v>
      </c>
      <c r="E557" s="71">
        <v>10000</v>
      </c>
      <c r="F557" s="70">
        <f t="shared" ca="1" si="37"/>
        <v>710000</v>
      </c>
      <c r="G557" s="45"/>
      <c r="H557" s="45"/>
      <c r="I557" s="45"/>
      <c r="J557" s="45"/>
    </row>
    <row r="558" spans="1:10" ht="13.5" customHeight="1" x14ac:dyDescent="0.2">
      <c r="A558" s="81">
        <v>93101607</v>
      </c>
      <c r="B558" s="69" t="str">
        <f t="shared" ca="1" si="36"/>
        <v>Servicios de estadistas</v>
      </c>
      <c r="C558" s="81" t="s">
        <v>1449</v>
      </c>
      <c r="D558" s="81">
        <v>48</v>
      </c>
      <c r="E558" s="71">
        <v>15000</v>
      </c>
      <c r="F558" s="70">
        <f t="shared" ca="1" si="37"/>
        <v>720000</v>
      </c>
      <c r="G558" s="45"/>
      <c r="H558" s="45"/>
      <c r="I558" s="45"/>
      <c r="J558" s="45"/>
    </row>
    <row r="559" spans="1:10" ht="13.5" customHeight="1" x14ac:dyDescent="0.2">
      <c r="A559" s="81">
        <v>81111811</v>
      </c>
      <c r="B559" s="69" t="str">
        <f t="shared" ca="1" si="36"/>
        <v>Servicios de soporte técnico o de mesa de ayuda</v>
      </c>
      <c r="C559" s="81" t="s">
        <v>1449</v>
      </c>
      <c r="D559" s="81">
        <v>571</v>
      </c>
      <c r="E559" s="71">
        <v>15000</v>
      </c>
      <c r="F559" s="70">
        <f t="shared" ca="1" si="37"/>
        <v>8565000</v>
      </c>
      <c r="G559" s="45"/>
      <c r="H559" s="45"/>
      <c r="I559" s="45"/>
      <c r="J559" s="45"/>
    </row>
    <row r="560" spans="1:10" ht="13.5" customHeight="1" x14ac:dyDescent="0.2">
      <c r="A560" s="81">
        <v>81111811</v>
      </c>
      <c r="B560" s="69" t="str">
        <f t="shared" ca="1" si="36"/>
        <v>Servicios de soporte técnico o de mesa de ayuda</v>
      </c>
      <c r="C560" s="81" t="s">
        <v>1449</v>
      </c>
      <c r="D560" s="81">
        <v>389</v>
      </c>
      <c r="E560" s="71">
        <v>20000</v>
      </c>
      <c r="F560" s="70">
        <f t="shared" ca="1" si="37"/>
        <v>7780000</v>
      </c>
      <c r="G560" s="45"/>
      <c r="H560" s="45"/>
      <c r="I560" s="45"/>
      <c r="J560" s="45"/>
    </row>
    <row r="561" spans="1:10" ht="13.5" customHeight="1" x14ac:dyDescent="0.2">
      <c r="A561" s="81">
        <v>82151706</v>
      </c>
      <c r="B561" s="69" t="str">
        <f t="shared" ca="1" si="36"/>
        <v>Servicios coreográficos</v>
      </c>
      <c r="C561" s="81" t="s">
        <v>1449</v>
      </c>
      <c r="D561" s="81">
        <v>34</v>
      </c>
      <c r="E561" s="71">
        <v>25000</v>
      </c>
      <c r="F561" s="70">
        <f t="shared" ca="1" si="37"/>
        <v>850000</v>
      </c>
      <c r="G561" s="45"/>
      <c r="H561" s="45"/>
      <c r="I561" s="45"/>
      <c r="J561" s="45"/>
    </row>
    <row r="562" spans="1:10" ht="13.5" customHeight="1" x14ac:dyDescent="0.2">
      <c r="A562" s="81">
        <v>81111811</v>
      </c>
      <c r="B562" s="69" t="str">
        <f t="shared" ca="1" si="36"/>
        <v>Servicios de soporte técnico o de mesa de ayuda</v>
      </c>
      <c r="C562" s="81" t="s">
        <v>1449</v>
      </c>
      <c r="D562" s="81">
        <v>251</v>
      </c>
      <c r="E562" s="71">
        <v>30000</v>
      </c>
      <c r="F562" s="70">
        <f t="shared" ca="1" si="37"/>
        <v>7530000</v>
      </c>
      <c r="G562" s="45"/>
      <c r="H562" s="45"/>
      <c r="I562" s="45"/>
      <c r="J562" s="45"/>
    </row>
    <row r="563" spans="1:10" ht="13.5" customHeight="1" x14ac:dyDescent="0.2">
      <c r="A563" s="81">
        <v>80111618</v>
      </c>
      <c r="B563" s="69" t="str">
        <f t="shared" ca="1" si="36"/>
        <v>Servicios temporales de construcción</v>
      </c>
      <c r="C563" s="81" t="s">
        <v>1449</v>
      </c>
      <c r="D563" s="81">
        <v>7</v>
      </c>
      <c r="E563" s="71">
        <v>12500000</v>
      </c>
      <c r="F563" s="70">
        <f t="shared" ca="1" si="37"/>
        <v>87500000</v>
      </c>
      <c r="G563" s="45"/>
      <c r="H563" s="45"/>
      <c r="I563" s="45"/>
      <c r="J563" s="45"/>
    </row>
    <row r="564" spans="1:10" ht="13.5" customHeight="1" x14ac:dyDescent="0.2">
      <c r="A564" s="81">
        <v>80121601</v>
      </c>
      <c r="B564" s="69" t="str">
        <f t="shared" ca="1" si="36"/>
        <v>Servicios legales sobre competencia o regulaciones gubernamentales</v>
      </c>
      <c r="C564" s="81" t="s">
        <v>1449</v>
      </c>
      <c r="D564" s="81">
        <v>4</v>
      </c>
      <c r="E564" s="71">
        <v>500000</v>
      </c>
      <c r="F564" s="70">
        <f t="shared" ca="1" si="37"/>
        <v>2000000</v>
      </c>
      <c r="G564" s="45"/>
      <c r="H564" s="45"/>
      <c r="I564" s="45"/>
      <c r="J564" s="45"/>
    </row>
    <row r="565" spans="1:10" ht="13.5" customHeight="1" x14ac:dyDescent="0.2">
      <c r="A565" s="81">
        <v>80121703</v>
      </c>
      <c r="B565" s="69" t="str">
        <f t="shared" ca="1" si="36"/>
        <v>Servicios legales de sobre la  propiedad</v>
      </c>
      <c r="C565" s="81" t="s">
        <v>1449</v>
      </c>
      <c r="D565" s="81">
        <v>13</v>
      </c>
      <c r="E565" s="71">
        <v>200000</v>
      </c>
      <c r="F565" s="70">
        <f t="shared" ca="1" si="37"/>
        <v>2600000</v>
      </c>
      <c r="G565" s="45"/>
      <c r="H565" s="45"/>
      <c r="I565" s="45"/>
      <c r="J565" s="45"/>
    </row>
    <row r="566" spans="1:10" ht="13.5" customHeight="1" x14ac:dyDescent="0.2">
      <c r="A566" s="84">
        <v>72102802</v>
      </c>
      <c r="B566" s="69" t="str">
        <f t="shared" ca="1" si="36"/>
        <v>Restauración de edificios, mojones o monumentos</v>
      </c>
      <c r="C566" s="81" t="s">
        <v>1449</v>
      </c>
      <c r="D566" s="81">
        <v>14</v>
      </c>
      <c r="E566" s="71">
        <v>2500000</v>
      </c>
      <c r="F566" s="70">
        <f t="shared" ca="1" si="37"/>
        <v>35000000</v>
      </c>
      <c r="G566" s="45"/>
      <c r="H566" s="45"/>
      <c r="I566" s="45"/>
      <c r="J566" s="45"/>
    </row>
    <row r="567" spans="1:10" ht="13.5" customHeight="1" x14ac:dyDescent="0.2">
      <c r="A567" s="84">
        <v>72102905</v>
      </c>
      <c r="B567" s="69" t="str">
        <f t="shared" ca="1" si="36"/>
        <v>Mantenimiento de terrenos exteriores</v>
      </c>
      <c r="C567" s="81" t="s">
        <v>1449</v>
      </c>
      <c r="D567" s="81">
        <v>8</v>
      </c>
      <c r="E567" s="71">
        <v>9317.5</v>
      </c>
      <c r="F567" s="70">
        <f t="shared" ca="1" si="37"/>
        <v>74540</v>
      </c>
      <c r="G567" s="45"/>
      <c r="H567" s="45"/>
      <c r="I567" s="45"/>
      <c r="J567" s="45"/>
    </row>
    <row r="568" spans="1:10" ht="14.1" customHeight="1" x14ac:dyDescent="0.2">
      <c r="A568" s="45"/>
      <c r="B568" s="45"/>
      <c r="C568" s="45"/>
      <c r="D568" s="45"/>
      <c r="E568" s="73" t="s">
        <v>12550</v>
      </c>
      <c r="F568" s="74">
        <f ca="1">SUM(Table336[MONTO TOTAL ESTIMADO])</f>
        <v>154363640</v>
      </c>
      <c r="G568" s="45"/>
      <c r="H568" s="45" t="str">
        <f>C542</f>
        <v>Servicios</v>
      </c>
      <c r="I568" s="45" t="str">
        <f>E542</f>
        <v>No</v>
      </c>
      <c r="J568" s="45" t="str">
        <f>D542</f>
        <v>Compras Menores</v>
      </c>
    </row>
    <row r="569" spans="1:10" ht="14.1" customHeight="1" thickBot="1" x14ac:dyDescent="0.3"/>
    <row r="570" spans="1:10" ht="33.75" customHeight="1" thickBot="1" x14ac:dyDescent="0.25">
      <c r="A570" s="64" t="s">
        <v>16382</v>
      </c>
      <c r="B570" s="64" t="s">
        <v>161</v>
      </c>
      <c r="C570" s="64" t="s">
        <v>11724</v>
      </c>
      <c r="D570" s="64" t="s">
        <v>14377</v>
      </c>
      <c r="E570" s="64" t="s">
        <v>10962</v>
      </c>
      <c r="F570" s="64" t="s">
        <v>11095</v>
      </c>
      <c r="G570" s="45"/>
      <c r="H570" s="45"/>
      <c r="I570" s="45"/>
      <c r="J570" s="45"/>
    </row>
    <row r="571" spans="1:10" ht="13.5" customHeight="1" thickBot="1" x14ac:dyDescent="0.25">
      <c r="A571" s="66" t="s">
        <v>18848</v>
      </c>
      <c r="B571" s="66" t="s">
        <v>18849</v>
      </c>
      <c r="C571" s="66" t="s">
        <v>17798</v>
      </c>
      <c r="D571" s="66" t="s">
        <v>10171</v>
      </c>
      <c r="E571" s="66" t="s">
        <v>6033</v>
      </c>
      <c r="F571" s="66"/>
      <c r="G571" s="45"/>
      <c r="H571" s="45"/>
      <c r="I571" s="45"/>
      <c r="J571" s="45"/>
    </row>
    <row r="572" spans="1:10" ht="14.1" customHeight="1" thickBot="1" x14ac:dyDescent="0.25">
      <c r="A572" s="101" t="s">
        <v>14827</v>
      </c>
      <c r="B572" s="67" t="s">
        <v>8528</v>
      </c>
      <c r="C572" s="76">
        <v>44562</v>
      </c>
      <c r="D572" s="101" t="s">
        <v>9386</v>
      </c>
      <c r="E572" s="67" t="s">
        <v>13093</v>
      </c>
      <c r="F572" s="66" t="s">
        <v>3080</v>
      </c>
      <c r="G572" s="45"/>
      <c r="H572" s="45"/>
      <c r="I572" s="45"/>
      <c r="J572" s="45"/>
    </row>
    <row r="573" spans="1:10" ht="14.1" customHeight="1" thickBot="1" x14ac:dyDescent="0.25">
      <c r="A573" s="102"/>
      <c r="B573" s="67" t="s">
        <v>1786</v>
      </c>
      <c r="C573" s="92">
        <f>IF(C572="","",IF(AND(MONTH(C572)&gt;=1,MONTH(C572)&lt;=3),1,IF(AND(MONTH(C572)&gt;=4,MONTH(C572)&lt;=6),2,IF(AND(MONTH(C572)&gt;=7,MONTH(C572)&lt;=9),3,4))))</f>
        <v>1</v>
      </c>
      <c r="D573" s="102"/>
      <c r="E573" s="67" t="s">
        <v>2417</v>
      </c>
      <c r="F573" s="66" t="s">
        <v>11112</v>
      </c>
      <c r="G573" s="45"/>
      <c r="H573" s="45"/>
      <c r="I573" s="45"/>
      <c r="J573" s="45"/>
    </row>
    <row r="574" spans="1:10" ht="14.1" customHeight="1" thickBot="1" x14ac:dyDescent="0.25">
      <c r="A574" s="102"/>
      <c r="B574" s="67" t="s">
        <v>12942</v>
      </c>
      <c r="C574" s="76">
        <v>44651</v>
      </c>
      <c r="D574" s="102"/>
      <c r="E574" s="67" t="s">
        <v>3073</v>
      </c>
      <c r="F574" s="66" t="s">
        <v>11112</v>
      </c>
      <c r="G574" s="45"/>
      <c r="H574" s="45"/>
      <c r="I574" s="45"/>
      <c r="J574" s="45"/>
    </row>
    <row r="575" spans="1:10" ht="14.1" customHeight="1" thickBot="1" x14ac:dyDescent="0.25">
      <c r="A575" s="102"/>
      <c r="B575" s="67" t="s">
        <v>1786</v>
      </c>
      <c r="C575" s="92">
        <f>IF(C574="","",IF(AND(MONTH(C574)&gt;=1,MONTH(C574)&lt;=3),1,IF(AND(MONTH(C574)&gt;=4,MONTH(C574)&lt;=6),2,IF(AND(MONTH(C574)&gt;=7,MONTH(C574)&lt;=9),3,4))))</f>
        <v>1</v>
      </c>
      <c r="D575" s="102"/>
      <c r="E575" s="67" t="s">
        <v>13192</v>
      </c>
      <c r="F575" s="66" t="s">
        <v>11112</v>
      </c>
      <c r="G575" s="45"/>
      <c r="H575" s="45"/>
      <c r="I575" s="45"/>
      <c r="J575" s="45"/>
    </row>
    <row r="576" spans="1:10" ht="14.1" customHeight="1" thickBot="1" x14ac:dyDescent="0.25">
      <c r="A576" s="45"/>
      <c r="B576" s="45"/>
      <c r="C576" s="45"/>
      <c r="D576" s="45"/>
      <c r="E576" s="45"/>
      <c r="F576" s="45"/>
      <c r="G576" s="45"/>
      <c r="H576" s="45"/>
      <c r="I576" s="45"/>
      <c r="J576" s="45"/>
    </row>
    <row r="577" spans="1:10" ht="14.1" customHeight="1" thickBot="1" x14ac:dyDescent="0.25">
      <c r="A577" s="72" t="s">
        <v>15735</v>
      </c>
      <c r="B577" s="72" t="s">
        <v>16146</v>
      </c>
      <c r="C577" s="72" t="s">
        <v>15641</v>
      </c>
      <c r="D577" s="72" t="s">
        <v>15251</v>
      </c>
      <c r="E577" s="72" t="s">
        <v>6932</v>
      </c>
      <c r="F577" s="72" t="s">
        <v>15280</v>
      </c>
      <c r="G577" s="45"/>
      <c r="H577" s="45"/>
      <c r="I577" s="45"/>
      <c r="J577" s="45"/>
    </row>
    <row r="578" spans="1:10" ht="14.1" customHeight="1" x14ac:dyDescent="0.2">
      <c r="A578" s="94">
        <v>49101708</v>
      </c>
      <c r="B578" s="69" t="str">
        <f ca="1">IFERROR(INDEX(UNSPSCDes,MATCH(INDIRECT(ADDRESS(ROW(),COLUMN()-1,4)),UNSPSCCode,0)),"")</f>
        <v>Coronas</v>
      </c>
      <c r="C578" s="82" t="s">
        <v>1449</v>
      </c>
      <c r="D578" s="81">
        <v>10</v>
      </c>
      <c r="E578" s="71">
        <v>10000</v>
      </c>
      <c r="F578" s="70">
        <f ca="1">INDIRECT(ADDRESS(ROW(),COLUMN()-2,4))*INDIRECT(ADDRESS(ROW(),COLUMN()-1,4))</f>
        <v>100000</v>
      </c>
      <c r="G578" s="45"/>
      <c r="H578" s="45"/>
      <c r="I578" s="45"/>
      <c r="J578" s="45"/>
    </row>
    <row r="579" spans="1:10" ht="13.5" customHeight="1" x14ac:dyDescent="0.2">
      <c r="A579" s="94">
        <v>10161707</v>
      </c>
      <c r="B579" s="69" t="str">
        <f ca="1">IFERROR(INDEX(UNSPSCDes,MATCH(INDIRECT(ADDRESS(ROW(),COLUMN()-1,4)),UNSPSCCode,0)),"")</f>
        <v>Arreglo de flores cortadas</v>
      </c>
      <c r="C579" s="82" t="s">
        <v>1449</v>
      </c>
      <c r="D579" s="81">
        <v>15</v>
      </c>
      <c r="E579" s="71">
        <v>3500</v>
      </c>
      <c r="F579" s="70">
        <f ca="1">INDIRECT(ADDRESS(ROW(),COLUMN()-2,4))*INDIRECT(ADDRESS(ROW(),COLUMN()-1,4))</f>
        <v>52500</v>
      </c>
      <c r="G579" s="45"/>
      <c r="H579" s="45"/>
      <c r="I579" s="45"/>
      <c r="J579" s="45"/>
    </row>
    <row r="580" spans="1:10" ht="14.1" customHeight="1" x14ac:dyDescent="0.2">
      <c r="A580" s="45"/>
      <c r="B580" s="45"/>
      <c r="C580" s="45"/>
      <c r="D580" s="45"/>
      <c r="E580" s="73" t="s">
        <v>12550</v>
      </c>
      <c r="F580" s="74">
        <f ca="1">SUM(Table337[MONTO TOTAL ESTIMADO])</f>
        <v>152500</v>
      </c>
      <c r="G580" s="45"/>
      <c r="H580" s="45" t="str">
        <f>C571</f>
        <v>Bienes</v>
      </c>
      <c r="I580" s="45" t="str">
        <f>E571</f>
        <v>MIPYME Mujeres</v>
      </c>
      <c r="J580" s="45" t="str">
        <f>D571</f>
        <v>Compras por debajo del Umbral</v>
      </c>
    </row>
    <row r="581" spans="1:10" ht="14.1" customHeight="1" thickBot="1" x14ac:dyDescent="0.3"/>
    <row r="582" spans="1:10" ht="33.75" customHeight="1" thickBot="1" x14ac:dyDescent="0.25">
      <c r="A582" s="64" t="s">
        <v>16382</v>
      </c>
      <c r="B582" s="64" t="s">
        <v>161</v>
      </c>
      <c r="C582" s="64" t="s">
        <v>11724</v>
      </c>
      <c r="D582" s="64" t="s">
        <v>14377</v>
      </c>
      <c r="E582" s="64" t="s">
        <v>10962</v>
      </c>
      <c r="F582" s="64" t="s">
        <v>11095</v>
      </c>
      <c r="G582" s="45"/>
      <c r="H582" s="45"/>
      <c r="I582" s="45"/>
      <c r="J582" s="45"/>
    </row>
    <row r="583" spans="1:10" ht="13.5" customHeight="1" thickBot="1" x14ac:dyDescent="0.25">
      <c r="A583" s="66" t="s">
        <v>18848</v>
      </c>
      <c r="B583" s="66" t="s">
        <v>18849</v>
      </c>
      <c r="C583" s="66" t="s">
        <v>17798</v>
      </c>
      <c r="D583" s="66" t="s">
        <v>10171</v>
      </c>
      <c r="E583" s="66" t="s">
        <v>6033</v>
      </c>
      <c r="F583" s="66"/>
      <c r="G583" s="45"/>
      <c r="H583" s="45"/>
      <c r="I583" s="45"/>
      <c r="J583" s="45"/>
    </row>
    <row r="584" spans="1:10" ht="14.1" customHeight="1" thickBot="1" x14ac:dyDescent="0.25">
      <c r="A584" s="101" t="s">
        <v>14827</v>
      </c>
      <c r="B584" s="67" t="s">
        <v>8528</v>
      </c>
      <c r="C584" s="76">
        <v>44652</v>
      </c>
      <c r="D584" s="101" t="s">
        <v>9386</v>
      </c>
      <c r="E584" s="67" t="s">
        <v>13093</v>
      </c>
      <c r="F584" s="66" t="s">
        <v>3080</v>
      </c>
      <c r="G584" s="45"/>
      <c r="H584" s="45"/>
      <c r="I584" s="45"/>
      <c r="J584" s="45"/>
    </row>
    <row r="585" spans="1:10" ht="14.1" customHeight="1" thickBot="1" x14ac:dyDescent="0.25">
      <c r="A585" s="102"/>
      <c r="B585" s="67" t="s">
        <v>1786</v>
      </c>
      <c r="C585" s="92">
        <f>IF(C584="","",IF(AND(MONTH(C584)&gt;=1,MONTH(C584)&lt;=3),1,IF(AND(MONTH(C584)&gt;=4,MONTH(C584)&lt;=6),2,IF(AND(MONTH(C584)&gt;=7,MONTH(C584)&lt;=9),3,4))))</f>
        <v>2</v>
      </c>
      <c r="D585" s="102"/>
      <c r="E585" s="67" t="s">
        <v>2417</v>
      </c>
      <c r="F585" s="66" t="s">
        <v>11112</v>
      </c>
      <c r="G585" s="45"/>
      <c r="H585" s="45"/>
      <c r="I585" s="45"/>
      <c r="J585" s="45"/>
    </row>
    <row r="586" spans="1:10" ht="14.1" customHeight="1" thickBot="1" x14ac:dyDescent="0.25">
      <c r="A586" s="102"/>
      <c r="B586" s="67" t="s">
        <v>12942</v>
      </c>
      <c r="C586" s="76">
        <v>44742</v>
      </c>
      <c r="D586" s="102"/>
      <c r="E586" s="67" t="s">
        <v>3073</v>
      </c>
      <c r="F586" s="66" t="s">
        <v>11112</v>
      </c>
      <c r="G586" s="45"/>
      <c r="H586" s="45"/>
      <c r="I586" s="45"/>
      <c r="J586" s="45"/>
    </row>
    <row r="587" spans="1:10" ht="14.1" customHeight="1" thickBot="1" x14ac:dyDescent="0.25">
      <c r="A587" s="102"/>
      <c r="B587" s="67" t="s">
        <v>1786</v>
      </c>
      <c r="C587" s="92">
        <f>IF(C586="","",IF(AND(MONTH(C586)&gt;=1,MONTH(C586)&lt;=3),1,IF(AND(MONTH(C586)&gt;=4,MONTH(C586)&lt;=6),2,IF(AND(MONTH(C586)&gt;=7,MONTH(C586)&lt;=9),3,4))))</f>
        <v>2</v>
      </c>
      <c r="D587" s="102"/>
      <c r="E587" s="67" t="s">
        <v>13192</v>
      </c>
      <c r="F587" s="66" t="s">
        <v>11112</v>
      </c>
      <c r="G587" s="45"/>
      <c r="H587" s="45"/>
      <c r="I587" s="45"/>
      <c r="J587" s="45"/>
    </row>
    <row r="588" spans="1:10" ht="14.1" customHeight="1" thickBot="1" x14ac:dyDescent="0.25">
      <c r="A588" s="45"/>
      <c r="B588" s="45"/>
      <c r="C588" s="45"/>
      <c r="D588" s="45"/>
      <c r="E588" s="45"/>
      <c r="F588" s="45"/>
      <c r="G588" s="45"/>
      <c r="H588" s="45"/>
      <c r="I588" s="45"/>
      <c r="J588" s="45"/>
    </row>
    <row r="589" spans="1:10" ht="14.1" customHeight="1" thickBot="1" x14ac:dyDescent="0.25">
      <c r="A589" s="72" t="s">
        <v>15735</v>
      </c>
      <c r="B589" s="72" t="s">
        <v>16146</v>
      </c>
      <c r="C589" s="72" t="s">
        <v>15641</v>
      </c>
      <c r="D589" s="72" t="s">
        <v>15251</v>
      </c>
      <c r="E589" s="72" t="s">
        <v>6932</v>
      </c>
      <c r="F589" s="72" t="s">
        <v>15280</v>
      </c>
      <c r="G589" s="45"/>
      <c r="H589" s="45"/>
      <c r="I589" s="45"/>
      <c r="J589" s="45"/>
    </row>
    <row r="590" spans="1:10" ht="14.1" customHeight="1" x14ac:dyDescent="0.2">
      <c r="A590" s="94">
        <v>49101708</v>
      </c>
      <c r="B590" s="69" t="str">
        <f ca="1">IFERROR(INDEX(UNSPSCDes,MATCH(INDIRECT(ADDRESS(ROW(),COLUMN()-1,4)),UNSPSCCode,0)),"")</f>
        <v>Coronas</v>
      </c>
      <c r="C590" s="81" t="s">
        <v>1449</v>
      </c>
      <c r="D590" s="81">
        <v>10</v>
      </c>
      <c r="E590" s="71">
        <v>10000</v>
      </c>
      <c r="F590" s="70">
        <f ca="1">INDIRECT(ADDRESS(ROW(),COLUMN()-2,4))*INDIRECT(ADDRESS(ROW(),COLUMN()-1,4))</f>
        <v>100000</v>
      </c>
      <c r="G590" s="45"/>
      <c r="H590" s="45"/>
      <c r="I590" s="45"/>
      <c r="J590" s="45"/>
    </row>
    <row r="591" spans="1:10" ht="13.5" customHeight="1" x14ac:dyDescent="0.2">
      <c r="A591" s="94">
        <v>10161707</v>
      </c>
      <c r="B591" s="69" t="str">
        <f ca="1">IFERROR(INDEX(UNSPSCDes,MATCH(INDIRECT(ADDRESS(ROW(),COLUMN()-1,4)),UNSPSCCode,0)),"")</f>
        <v>Arreglo de flores cortadas</v>
      </c>
      <c r="C591" s="81" t="s">
        <v>1449</v>
      </c>
      <c r="D591" s="81">
        <v>15</v>
      </c>
      <c r="E591" s="71">
        <v>3500</v>
      </c>
      <c r="F591" s="70">
        <f ca="1">INDIRECT(ADDRESS(ROW(),COLUMN()-2,4))*INDIRECT(ADDRESS(ROW(),COLUMN()-1,4))</f>
        <v>52500</v>
      </c>
      <c r="G591" s="45"/>
      <c r="H591" s="45"/>
      <c r="I591" s="45"/>
      <c r="J591" s="45"/>
    </row>
    <row r="592" spans="1:10" ht="14.1" customHeight="1" x14ac:dyDescent="0.2">
      <c r="A592" s="45"/>
      <c r="B592" s="45"/>
      <c r="C592" s="45"/>
      <c r="D592" s="45"/>
      <c r="E592" s="73" t="s">
        <v>12550</v>
      </c>
      <c r="F592" s="74">
        <f ca="1">SUM(Table338[MONTO TOTAL ESTIMADO])</f>
        <v>152500</v>
      </c>
      <c r="G592" s="45"/>
      <c r="H592" s="45" t="str">
        <f>C583</f>
        <v>Bienes</v>
      </c>
      <c r="I592" s="45" t="str">
        <f>E583</f>
        <v>MIPYME Mujeres</v>
      </c>
      <c r="J592" s="45" t="str">
        <f>D583</f>
        <v>Compras por debajo del Umbral</v>
      </c>
    </row>
    <row r="593" spans="1:10" ht="14.1" customHeight="1" thickBot="1" x14ac:dyDescent="0.3"/>
    <row r="594" spans="1:10" ht="33.75" customHeight="1" thickBot="1" x14ac:dyDescent="0.25">
      <c r="A594" s="64" t="s">
        <v>16382</v>
      </c>
      <c r="B594" s="64" t="s">
        <v>161</v>
      </c>
      <c r="C594" s="64" t="s">
        <v>11724</v>
      </c>
      <c r="D594" s="64" t="s">
        <v>14377</v>
      </c>
      <c r="E594" s="64" t="s">
        <v>10962</v>
      </c>
      <c r="F594" s="64" t="s">
        <v>11095</v>
      </c>
      <c r="G594" s="45"/>
      <c r="H594" s="45"/>
      <c r="I594" s="45"/>
      <c r="J594" s="45"/>
    </row>
    <row r="595" spans="1:10" ht="13.5" customHeight="1" thickBot="1" x14ac:dyDescent="0.25">
      <c r="A595" s="66" t="s">
        <v>18848</v>
      </c>
      <c r="B595" s="66" t="s">
        <v>18849</v>
      </c>
      <c r="C595" s="66" t="s">
        <v>17798</v>
      </c>
      <c r="D595" s="66" t="s">
        <v>10171</v>
      </c>
      <c r="E595" s="66" t="s">
        <v>6033</v>
      </c>
      <c r="F595" s="66"/>
      <c r="G595" s="45"/>
      <c r="H595" s="45"/>
      <c r="I595" s="45"/>
      <c r="J595" s="45"/>
    </row>
    <row r="596" spans="1:10" ht="14.1" customHeight="1" thickBot="1" x14ac:dyDescent="0.25">
      <c r="A596" s="101" t="s">
        <v>14827</v>
      </c>
      <c r="B596" s="67" t="s">
        <v>8528</v>
      </c>
      <c r="C596" s="76">
        <v>44743</v>
      </c>
      <c r="D596" s="101" t="s">
        <v>9386</v>
      </c>
      <c r="E596" s="67" t="s">
        <v>13093</v>
      </c>
      <c r="F596" s="66" t="s">
        <v>3080</v>
      </c>
      <c r="G596" s="45"/>
      <c r="H596" s="45"/>
      <c r="I596" s="45"/>
      <c r="J596" s="45"/>
    </row>
    <row r="597" spans="1:10" ht="14.1" customHeight="1" thickBot="1" x14ac:dyDescent="0.25">
      <c r="A597" s="102"/>
      <c r="B597" s="67" t="s">
        <v>1786</v>
      </c>
      <c r="C597" s="92">
        <f>IF(C596="","",IF(AND(MONTH(C596)&gt;=1,MONTH(C596)&lt;=3),1,IF(AND(MONTH(C596)&gt;=4,MONTH(C596)&lt;=6),2,IF(AND(MONTH(C596)&gt;=7,MONTH(C596)&lt;=9),3,4))))</f>
        <v>3</v>
      </c>
      <c r="D597" s="102"/>
      <c r="E597" s="67" t="s">
        <v>2417</v>
      </c>
      <c r="F597" s="66" t="s">
        <v>11112</v>
      </c>
      <c r="G597" s="45"/>
      <c r="H597" s="45"/>
      <c r="I597" s="45"/>
      <c r="J597" s="45"/>
    </row>
    <row r="598" spans="1:10" ht="14.1" customHeight="1" thickBot="1" x14ac:dyDescent="0.25">
      <c r="A598" s="102"/>
      <c r="B598" s="67" t="s">
        <v>12942</v>
      </c>
      <c r="C598" s="76">
        <v>44834</v>
      </c>
      <c r="D598" s="102"/>
      <c r="E598" s="67" t="s">
        <v>3073</v>
      </c>
      <c r="F598" s="66" t="s">
        <v>11112</v>
      </c>
      <c r="G598" s="45"/>
      <c r="H598" s="45"/>
      <c r="I598" s="45"/>
      <c r="J598" s="45"/>
    </row>
    <row r="599" spans="1:10" ht="14.1" customHeight="1" thickBot="1" x14ac:dyDescent="0.25">
      <c r="A599" s="102"/>
      <c r="B599" s="67" t="s">
        <v>1786</v>
      </c>
      <c r="C599" s="92">
        <f>IF(C598="","",IF(AND(MONTH(C598)&gt;=1,MONTH(C598)&lt;=3),1,IF(AND(MONTH(C598)&gt;=4,MONTH(C598)&lt;=6),2,IF(AND(MONTH(C598)&gt;=7,MONTH(C598)&lt;=9),3,4))))</f>
        <v>3</v>
      </c>
      <c r="D599" s="102"/>
      <c r="E599" s="67" t="s">
        <v>13192</v>
      </c>
      <c r="F599" s="66" t="s">
        <v>11112</v>
      </c>
      <c r="G599" s="45"/>
      <c r="H599" s="45"/>
      <c r="I599" s="45"/>
      <c r="J599" s="45"/>
    </row>
    <row r="600" spans="1:10" ht="14.1" customHeight="1" thickBot="1" x14ac:dyDescent="0.25">
      <c r="A600" s="45"/>
      <c r="B600" s="45"/>
      <c r="C600" s="45"/>
      <c r="D600" s="45"/>
      <c r="E600" s="45"/>
      <c r="F600" s="45"/>
      <c r="G600" s="45"/>
      <c r="H600" s="45"/>
      <c r="I600" s="45"/>
      <c r="J600" s="45"/>
    </row>
    <row r="601" spans="1:10" ht="14.1" customHeight="1" thickBot="1" x14ac:dyDescent="0.25">
      <c r="A601" s="72" t="s">
        <v>15735</v>
      </c>
      <c r="B601" s="72" t="s">
        <v>16146</v>
      </c>
      <c r="C601" s="72" t="s">
        <v>15641</v>
      </c>
      <c r="D601" s="72" t="s">
        <v>15251</v>
      </c>
      <c r="E601" s="72" t="s">
        <v>6932</v>
      </c>
      <c r="F601" s="72" t="s">
        <v>15280</v>
      </c>
      <c r="G601" s="45"/>
      <c r="H601" s="45"/>
      <c r="I601" s="45"/>
      <c r="J601" s="45"/>
    </row>
    <row r="602" spans="1:10" ht="14.1" customHeight="1" x14ac:dyDescent="0.2">
      <c r="A602" s="94">
        <v>49101708</v>
      </c>
      <c r="B602" s="69" t="str">
        <f ca="1">IFERROR(INDEX(UNSPSCDes,MATCH(INDIRECT(ADDRESS(ROW(),COLUMN()-1,4)),UNSPSCCode,0)),"")</f>
        <v>Coronas</v>
      </c>
      <c r="C602" s="81" t="s">
        <v>1449</v>
      </c>
      <c r="D602" s="81">
        <v>15</v>
      </c>
      <c r="E602" s="71">
        <v>10000</v>
      </c>
      <c r="F602" s="70">
        <f ca="1">INDIRECT(ADDRESS(ROW(),COLUMN()-2,4))*INDIRECT(ADDRESS(ROW(),COLUMN()-1,4))</f>
        <v>150000</v>
      </c>
      <c r="G602" s="45"/>
      <c r="H602" s="45"/>
      <c r="I602" s="45"/>
      <c r="J602" s="45"/>
    </row>
    <row r="603" spans="1:10" ht="13.5" customHeight="1" x14ac:dyDescent="0.2">
      <c r="A603" s="94">
        <v>10161707</v>
      </c>
      <c r="B603" s="69" t="str">
        <f ca="1">IFERROR(INDEX(UNSPSCDes,MATCH(INDIRECT(ADDRESS(ROW(),COLUMN()-1,4)),UNSPSCCode,0)),"")</f>
        <v>Arreglo de flores cortadas</v>
      </c>
      <c r="C603" s="81" t="s">
        <v>1449</v>
      </c>
      <c r="D603" s="81">
        <v>30</v>
      </c>
      <c r="E603" s="71">
        <v>3500</v>
      </c>
      <c r="F603" s="70">
        <f ca="1">INDIRECT(ADDRESS(ROW(),COLUMN()-2,4))*INDIRECT(ADDRESS(ROW(),COLUMN()-1,4))</f>
        <v>105000</v>
      </c>
      <c r="G603" s="45"/>
      <c r="H603" s="45"/>
      <c r="I603" s="45"/>
      <c r="J603" s="45"/>
    </row>
    <row r="604" spans="1:10" ht="14.1" customHeight="1" x14ac:dyDescent="0.2">
      <c r="A604" s="45"/>
      <c r="B604" s="45"/>
      <c r="C604" s="45"/>
      <c r="D604" s="45"/>
      <c r="E604" s="73" t="s">
        <v>12550</v>
      </c>
      <c r="F604" s="74">
        <f ca="1">SUM(Table339[MONTO TOTAL ESTIMADO])</f>
        <v>255000</v>
      </c>
      <c r="G604" s="45"/>
      <c r="H604" s="45" t="str">
        <f>C595</f>
        <v>Bienes</v>
      </c>
      <c r="I604" s="45" t="str">
        <f>E595</f>
        <v>MIPYME Mujeres</v>
      </c>
      <c r="J604" s="45" t="str">
        <f>D595</f>
        <v>Compras por debajo del Umbral</v>
      </c>
    </row>
    <row r="605" spans="1:10" ht="14.1" customHeight="1" thickBot="1" x14ac:dyDescent="0.3"/>
    <row r="606" spans="1:10" ht="33.75" customHeight="1" thickBot="1" x14ac:dyDescent="0.25">
      <c r="A606" s="64" t="s">
        <v>16382</v>
      </c>
      <c r="B606" s="64" t="s">
        <v>161</v>
      </c>
      <c r="C606" s="64" t="s">
        <v>11724</v>
      </c>
      <c r="D606" s="64" t="s">
        <v>14377</v>
      </c>
      <c r="E606" s="64" t="s">
        <v>10962</v>
      </c>
      <c r="F606" s="64" t="s">
        <v>11095</v>
      </c>
      <c r="G606" s="45"/>
      <c r="H606" s="45"/>
      <c r="I606" s="45"/>
      <c r="J606" s="45"/>
    </row>
    <row r="607" spans="1:10" ht="13.5" customHeight="1" thickBot="1" x14ac:dyDescent="0.25">
      <c r="A607" s="66" t="s">
        <v>18848</v>
      </c>
      <c r="B607" s="66" t="s">
        <v>18849</v>
      </c>
      <c r="C607" s="66" t="s">
        <v>17798</v>
      </c>
      <c r="D607" s="66" t="s">
        <v>10171</v>
      </c>
      <c r="E607" s="66" t="s">
        <v>6033</v>
      </c>
      <c r="F607" s="66"/>
      <c r="G607" s="45"/>
      <c r="H607" s="45"/>
      <c r="I607" s="45"/>
      <c r="J607" s="45"/>
    </row>
    <row r="608" spans="1:10" ht="14.1" customHeight="1" thickBot="1" x14ac:dyDescent="0.25">
      <c r="A608" s="101" t="s">
        <v>14827</v>
      </c>
      <c r="B608" s="67" t="s">
        <v>8528</v>
      </c>
      <c r="C608" s="76">
        <v>44835</v>
      </c>
      <c r="D608" s="101" t="s">
        <v>9386</v>
      </c>
      <c r="E608" s="67" t="s">
        <v>13093</v>
      </c>
      <c r="F608" s="66" t="s">
        <v>3080</v>
      </c>
      <c r="G608" s="45"/>
      <c r="H608" s="45"/>
      <c r="I608" s="45"/>
      <c r="J608" s="45"/>
    </row>
    <row r="609" spans="1:10" ht="14.1" customHeight="1" thickBot="1" x14ac:dyDescent="0.25">
      <c r="A609" s="102"/>
      <c r="B609" s="67" t="s">
        <v>1786</v>
      </c>
      <c r="C609" s="92">
        <f>IF(C608="","",IF(AND(MONTH(C608)&gt;=1,MONTH(C608)&lt;=3),1,IF(AND(MONTH(C608)&gt;=4,MONTH(C608)&lt;=6),2,IF(AND(MONTH(C608)&gt;=7,MONTH(C608)&lt;=9),3,4))))</f>
        <v>4</v>
      </c>
      <c r="D609" s="102"/>
      <c r="E609" s="67" t="s">
        <v>2417</v>
      </c>
      <c r="F609" s="66" t="s">
        <v>11112</v>
      </c>
      <c r="G609" s="45"/>
      <c r="H609" s="45"/>
      <c r="I609" s="45"/>
      <c r="J609" s="45"/>
    </row>
    <row r="610" spans="1:10" ht="14.1" customHeight="1" thickBot="1" x14ac:dyDescent="0.25">
      <c r="A610" s="102"/>
      <c r="B610" s="67" t="s">
        <v>12942</v>
      </c>
      <c r="C610" s="76">
        <v>44926</v>
      </c>
      <c r="D610" s="102"/>
      <c r="E610" s="67" t="s">
        <v>3073</v>
      </c>
      <c r="F610" s="66" t="s">
        <v>11112</v>
      </c>
      <c r="G610" s="45"/>
      <c r="H610" s="45"/>
      <c r="I610" s="45"/>
      <c r="J610" s="45"/>
    </row>
    <row r="611" spans="1:10" ht="14.1" customHeight="1" thickBot="1" x14ac:dyDescent="0.25">
      <c r="A611" s="102"/>
      <c r="B611" s="67" t="s">
        <v>1786</v>
      </c>
      <c r="C611" s="92">
        <f>IF(C610="","",IF(AND(MONTH(C610)&gt;=1,MONTH(C610)&lt;=3),1,IF(AND(MONTH(C610)&gt;=4,MONTH(C610)&lt;=6),2,IF(AND(MONTH(C610)&gt;=7,MONTH(C610)&lt;=9),3,4))))</f>
        <v>4</v>
      </c>
      <c r="D611" s="102"/>
      <c r="E611" s="67" t="s">
        <v>13192</v>
      </c>
      <c r="F611" s="66" t="s">
        <v>11112</v>
      </c>
      <c r="G611" s="45"/>
      <c r="H611" s="45"/>
      <c r="I611" s="45"/>
      <c r="J611" s="45"/>
    </row>
    <row r="612" spans="1:10" ht="14.1" customHeight="1" thickBot="1" x14ac:dyDescent="0.25">
      <c r="A612" s="45"/>
      <c r="B612" s="45"/>
      <c r="C612" s="45"/>
      <c r="D612" s="45"/>
      <c r="E612" s="45"/>
      <c r="F612" s="45"/>
      <c r="G612" s="45"/>
      <c r="H612" s="45"/>
      <c r="I612" s="45"/>
      <c r="J612" s="45"/>
    </row>
    <row r="613" spans="1:10" ht="14.1" customHeight="1" thickBot="1" x14ac:dyDescent="0.25">
      <c r="A613" s="72" t="s">
        <v>15735</v>
      </c>
      <c r="B613" s="72" t="s">
        <v>16146</v>
      </c>
      <c r="C613" s="72" t="s">
        <v>15641</v>
      </c>
      <c r="D613" s="72" t="s">
        <v>15251</v>
      </c>
      <c r="E613" s="72" t="s">
        <v>6932</v>
      </c>
      <c r="F613" s="72" t="s">
        <v>15280</v>
      </c>
      <c r="G613" s="45"/>
      <c r="H613" s="45"/>
      <c r="I613" s="45"/>
      <c r="J613" s="45"/>
    </row>
    <row r="614" spans="1:10" ht="14.1" customHeight="1" x14ac:dyDescent="0.2">
      <c r="A614" s="94">
        <v>49101708</v>
      </c>
      <c r="B614" s="69" t="str">
        <f ca="1">IFERROR(INDEX(UNSPSCDes,MATCH(INDIRECT(ADDRESS(ROW(),COLUMN()-1,4)),UNSPSCCode,0)),"")</f>
        <v>Coronas</v>
      </c>
      <c r="C614" s="81" t="s">
        <v>1449</v>
      </c>
      <c r="D614" s="81">
        <v>5</v>
      </c>
      <c r="E614" s="71">
        <v>10000</v>
      </c>
      <c r="F614" s="70">
        <f ca="1">INDIRECT(ADDRESS(ROW(),COLUMN()-2,4))*INDIRECT(ADDRESS(ROW(),COLUMN()-1,4))</f>
        <v>50000</v>
      </c>
      <c r="G614" s="45"/>
      <c r="H614" s="45"/>
      <c r="I614" s="45"/>
      <c r="J614" s="45"/>
    </row>
    <row r="615" spans="1:10" ht="13.5" customHeight="1" x14ac:dyDescent="0.2">
      <c r="A615" s="94">
        <v>10161707</v>
      </c>
      <c r="B615" s="69" t="str">
        <f ca="1">IFERROR(INDEX(UNSPSCDes,MATCH(INDIRECT(ADDRESS(ROW(),COLUMN()-1,4)),UNSPSCCode,0)),"")</f>
        <v>Arreglo de flores cortadas</v>
      </c>
      <c r="C615" s="81" t="s">
        <v>1449</v>
      </c>
      <c r="D615" s="81">
        <v>15</v>
      </c>
      <c r="E615" s="71">
        <v>3500</v>
      </c>
      <c r="F615" s="70">
        <f ca="1">INDIRECT(ADDRESS(ROW(),COLUMN()-2,4))*INDIRECT(ADDRESS(ROW(),COLUMN()-1,4))</f>
        <v>52500</v>
      </c>
      <c r="G615" s="45"/>
      <c r="H615" s="45"/>
      <c r="I615" s="45"/>
      <c r="J615" s="45"/>
    </row>
    <row r="616" spans="1:10" ht="14.1" customHeight="1" x14ac:dyDescent="0.2">
      <c r="A616" s="45"/>
      <c r="B616" s="45"/>
      <c r="C616" s="45"/>
      <c r="D616" s="45"/>
      <c r="E616" s="73" t="s">
        <v>12550</v>
      </c>
      <c r="F616" s="74">
        <f ca="1">SUM(Table340[MONTO TOTAL ESTIMADO])</f>
        <v>102500</v>
      </c>
      <c r="G616" s="45"/>
      <c r="H616" s="45" t="str">
        <f>C607</f>
        <v>Bienes</v>
      </c>
      <c r="I616" s="45" t="str">
        <f>E607</f>
        <v>MIPYME Mujeres</v>
      </c>
      <c r="J616" s="45" t="str">
        <f>D607</f>
        <v>Compras por debajo del Umbral</v>
      </c>
    </row>
    <row r="617" spans="1:10" ht="14.1" customHeight="1" thickBot="1" x14ac:dyDescent="0.3"/>
    <row r="618" spans="1:10" ht="33.75" customHeight="1" thickBot="1" x14ac:dyDescent="0.25">
      <c r="A618" s="64" t="s">
        <v>16382</v>
      </c>
      <c r="B618" s="64" t="s">
        <v>161</v>
      </c>
      <c r="C618" s="64" t="s">
        <v>11724</v>
      </c>
      <c r="D618" s="64" t="s">
        <v>14377</v>
      </c>
      <c r="E618" s="64" t="s">
        <v>10962</v>
      </c>
      <c r="F618" s="64" t="s">
        <v>11095</v>
      </c>
      <c r="G618" s="45"/>
      <c r="H618" s="45"/>
      <c r="I618" s="45"/>
      <c r="J618" s="45"/>
    </row>
    <row r="619" spans="1:10" ht="13.5" customHeight="1" thickBot="1" x14ac:dyDescent="0.25">
      <c r="A619" s="66" t="s">
        <v>18850</v>
      </c>
      <c r="B619" s="66" t="s">
        <v>18851</v>
      </c>
      <c r="C619" s="66" t="s">
        <v>6798</v>
      </c>
      <c r="D619" s="66" t="s">
        <v>1875</v>
      </c>
      <c r="E619" s="66" t="s">
        <v>8854</v>
      </c>
      <c r="F619" s="66"/>
      <c r="G619" s="45"/>
      <c r="H619" s="45"/>
      <c r="I619" s="45"/>
      <c r="J619" s="45"/>
    </row>
    <row r="620" spans="1:10" ht="14.1" customHeight="1" thickBot="1" x14ac:dyDescent="0.25">
      <c r="A620" s="101" t="s">
        <v>14827</v>
      </c>
      <c r="B620" s="67" t="s">
        <v>8528</v>
      </c>
      <c r="C620" s="76">
        <v>44562</v>
      </c>
      <c r="D620" s="101" t="s">
        <v>9386</v>
      </c>
      <c r="E620" s="67" t="s">
        <v>13093</v>
      </c>
      <c r="F620" s="66" t="s">
        <v>3080</v>
      </c>
      <c r="G620" s="45"/>
      <c r="H620" s="45"/>
      <c r="I620" s="45"/>
      <c r="J620" s="45"/>
    </row>
    <row r="621" spans="1:10" ht="14.1" customHeight="1" thickBot="1" x14ac:dyDescent="0.25">
      <c r="A621" s="102"/>
      <c r="B621" s="67" t="s">
        <v>1786</v>
      </c>
      <c r="C621" s="92">
        <f>IF(C620="","",IF(AND(MONTH(C620)&gt;=1,MONTH(C620)&lt;=3),1,IF(AND(MONTH(C620)&gt;=4,MONTH(C620)&lt;=6),2,IF(AND(MONTH(C620)&gt;=7,MONTH(C620)&lt;=9),3,4))))</f>
        <v>1</v>
      </c>
      <c r="D621" s="102"/>
      <c r="E621" s="67" t="s">
        <v>2417</v>
      </c>
      <c r="F621" s="66" t="s">
        <v>11112</v>
      </c>
      <c r="G621" s="45"/>
      <c r="H621" s="45"/>
      <c r="I621" s="45"/>
      <c r="J621" s="45"/>
    </row>
    <row r="622" spans="1:10" ht="14.1" customHeight="1" thickBot="1" x14ac:dyDescent="0.25">
      <c r="A622" s="102"/>
      <c r="B622" s="67" t="s">
        <v>12942</v>
      </c>
      <c r="C622" s="76">
        <v>44651</v>
      </c>
      <c r="D622" s="102"/>
      <c r="E622" s="67" t="s">
        <v>3073</v>
      </c>
      <c r="F622" s="66" t="s">
        <v>11112</v>
      </c>
      <c r="G622" s="45"/>
      <c r="H622" s="45"/>
      <c r="I622" s="45"/>
      <c r="J622" s="45"/>
    </row>
    <row r="623" spans="1:10" ht="14.1" customHeight="1" thickBot="1" x14ac:dyDescent="0.25">
      <c r="A623" s="102"/>
      <c r="B623" s="67" t="s">
        <v>1786</v>
      </c>
      <c r="C623" s="92">
        <f>IF(C622="","",IF(AND(MONTH(C622)&gt;=1,MONTH(C622)&lt;=3),1,IF(AND(MONTH(C622)&gt;=4,MONTH(C622)&lt;=6),2,IF(AND(MONTH(C622)&gt;=7,MONTH(C622)&lt;=9),3,4))))</f>
        <v>1</v>
      </c>
      <c r="D623" s="102"/>
      <c r="E623" s="67" t="s">
        <v>13192</v>
      </c>
      <c r="F623" s="66" t="s">
        <v>11112</v>
      </c>
      <c r="G623" s="45"/>
      <c r="H623" s="45"/>
      <c r="I623" s="45"/>
      <c r="J623" s="45"/>
    </row>
    <row r="624" spans="1:10" ht="14.1" customHeight="1" thickBot="1" x14ac:dyDescent="0.25">
      <c r="A624" s="45"/>
      <c r="B624" s="45"/>
      <c r="C624" s="45"/>
      <c r="D624" s="45"/>
      <c r="E624" s="45"/>
      <c r="F624" s="45"/>
      <c r="G624" s="45"/>
      <c r="H624" s="45"/>
      <c r="I624" s="45"/>
      <c r="J624" s="45"/>
    </row>
    <row r="625" spans="1:10" ht="14.1" customHeight="1" thickBot="1" x14ac:dyDescent="0.25">
      <c r="A625" s="72" t="s">
        <v>15735</v>
      </c>
      <c r="B625" s="72" t="s">
        <v>16146</v>
      </c>
      <c r="C625" s="72" t="s">
        <v>15641</v>
      </c>
      <c r="D625" s="72" t="s">
        <v>15251</v>
      </c>
      <c r="E625" s="72" t="s">
        <v>6932</v>
      </c>
      <c r="F625" s="72" t="s">
        <v>15280</v>
      </c>
      <c r="G625" s="45"/>
      <c r="H625" s="45"/>
      <c r="I625" s="45"/>
      <c r="J625" s="45"/>
    </row>
    <row r="626" spans="1:10" ht="14.1" customHeight="1" x14ac:dyDescent="0.2">
      <c r="A626" s="81">
        <v>72102103</v>
      </c>
      <c r="B626" s="69" t="str">
        <f ca="1">IFERROR(INDEX(UNSPSCDes,MATCH(INDIRECT(ADDRESS(ROW(),COLUMN()-1,4)),UNSPSCCode,0)),"")</f>
        <v>Servicios de exterminación o fumigación</v>
      </c>
      <c r="C626" s="82" t="s">
        <v>1449</v>
      </c>
      <c r="D626" s="81">
        <v>12</v>
      </c>
      <c r="E626" s="71">
        <v>125000</v>
      </c>
      <c r="F626" s="70">
        <f ca="1">INDIRECT(ADDRESS(ROW(),COLUMN()-2,4))*INDIRECT(ADDRESS(ROW(),COLUMN()-1,4))</f>
        <v>1500000</v>
      </c>
      <c r="G626" s="45"/>
      <c r="H626" s="45"/>
      <c r="I626" s="45"/>
      <c r="J626" s="45"/>
    </row>
    <row r="627" spans="1:10" ht="13.5" customHeight="1" x14ac:dyDescent="0.2">
      <c r="A627" s="81">
        <v>72102103</v>
      </c>
      <c r="B627" s="69" t="str">
        <f ca="1">IFERROR(INDEX(UNSPSCDes,MATCH(INDIRECT(ADDRESS(ROW(),COLUMN()-1,4)),UNSPSCCode,0)),"")</f>
        <v>Servicios de exterminación o fumigación</v>
      </c>
      <c r="C627" s="82" t="s">
        <v>1449</v>
      </c>
      <c r="D627" s="81">
        <v>12</v>
      </c>
      <c r="E627" s="71">
        <v>30000</v>
      </c>
      <c r="F627" s="70">
        <f ca="1">INDIRECT(ADDRESS(ROW(),COLUMN()-2,4))*INDIRECT(ADDRESS(ROW(),COLUMN()-1,4))</f>
        <v>360000</v>
      </c>
      <c r="G627" s="45"/>
      <c r="H627" s="45"/>
      <c r="I627" s="45"/>
      <c r="J627" s="45"/>
    </row>
    <row r="628" spans="1:10" ht="13.5" customHeight="1" x14ac:dyDescent="0.2">
      <c r="A628" s="81">
        <v>72102103</v>
      </c>
      <c r="B628" s="69" t="str">
        <f ca="1">IFERROR(INDEX(UNSPSCDes,MATCH(INDIRECT(ADDRESS(ROW(),COLUMN()-1,4)),UNSPSCCode,0)),"")</f>
        <v>Servicios de exterminación o fumigación</v>
      </c>
      <c r="C628" s="82" t="s">
        <v>1449</v>
      </c>
      <c r="D628" s="81">
        <v>12</v>
      </c>
      <c r="E628" s="71">
        <v>15000</v>
      </c>
      <c r="F628" s="70">
        <f ca="1">INDIRECT(ADDRESS(ROW(),COLUMN()-2,4))*INDIRECT(ADDRESS(ROW(),COLUMN()-1,4))</f>
        <v>180000</v>
      </c>
      <c r="G628" s="45"/>
      <c r="H628" s="45"/>
      <c r="I628" s="45"/>
      <c r="J628" s="45"/>
    </row>
    <row r="629" spans="1:10" ht="14.1" customHeight="1" x14ac:dyDescent="0.2">
      <c r="A629" s="45"/>
      <c r="B629" s="45"/>
      <c r="C629" s="45"/>
      <c r="D629" s="45"/>
      <c r="E629" s="73" t="s">
        <v>12550</v>
      </c>
      <c r="F629" s="74">
        <f ca="1">SUM(Table341[MONTO TOTAL ESTIMADO])</f>
        <v>2040000</v>
      </c>
      <c r="G629" s="45"/>
      <c r="H629" s="45" t="str">
        <f>C619</f>
        <v>Servicios</v>
      </c>
      <c r="I629" s="45" t="str">
        <f>E619</f>
        <v>Sí</v>
      </c>
      <c r="J629" s="45" t="str">
        <f>D619</f>
        <v>Comparacion de Precios</v>
      </c>
    </row>
    <row r="630" spans="1:10" ht="14.1" customHeight="1" thickBot="1" x14ac:dyDescent="0.3"/>
    <row r="631" spans="1:10" ht="33.75" customHeight="1" thickBot="1" x14ac:dyDescent="0.25">
      <c r="A631" s="64" t="s">
        <v>16382</v>
      </c>
      <c r="B631" s="64" t="s">
        <v>161</v>
      </c>
      <c r="C631" s="64" t="s">
        <v>11724</v>
      </c>
      <c r="D631" s="64" t="s">
        <v>14377</v>
      </c>
      <c r="E631" s="64" t="s">
        <v>10962</v>
      </c>
      <c r="F631" s="64" t="s">
        <v>11095</v>
      </c>
      <c r="G631" s="45"/>
      <c r="H631" s="45"/>
      <c r="I631" s="45"/>
      <c r="J631" s="45"/>
    </row>
    <row r="632" spans="1:10" ht="13.5" customHeight="1" thickBot="1" x14ac:dyDescent="0.25">
      <c r="A632" s="66" t="s">
        <v>18850</v>
      </c>
      <c r="B632" s="66" t="s">
        <v>18851</v>
      </c>
      <c r="C632" s="66" t="s">
        <v>6798</v>
      </c>
      <c r="D632" s="66" t="s">
        <v>1875</v>
      </c>
      <c r="E632" s="66" t="s">
        <v>8854</v>
      </c>
      <c r="F632" s="66"/>
      <c r="G632" s="45"/>
      <c r="H632" s="45"/>
      <c r="I632" s="45"/>
      <c r="J632" s="45"/>
    </row>
    <row r="633" spans="1:10" ht="14.1" customHeight="1" thickBot="1" x14ac:dyDescent="0.25">
      <c r="A633" s="101" t="s">
        <v>14827</v>
      </c>
      <c r="B633" s="67" t="s">
        <v>8528</v>
      </c>
      <c r="C633" s="76">
        <v>44652</v>
      </c>
      <c r="D633" s="101" t="s">
        <v>9386</v>
      </c>
      <c r="E633" s="67" t="s">
        <v>13093</v>
      </c>
      <c r="F633" s="66" t="s">
        <v>3080</v>
      </c>
      <c r="G633" s="45"/>
      <c r="H633" s="45"/>
      <c r="I633" s="45"/>
      <c r="J633" s="45"/>
    </row>
    <row r="634" spans="1:10" ht="14.1" customHeight="1" thickBot="1" x14ac:dyDescent="0.25">
      <c r="A634" s="102"/>
      <c r="B634" s="67" t="s">
        <v>1786</v>
      </c>
      <c r="C634" s="92">
        <f>IF(C633="","",IF(AND(MONTH(C633)&gt;=1,MONTH(C633)&lt;=3),1,IF(AND(MONTH(C633)&gt;=4,MONTH(C633)&lt;=6),2,IF(AND(MONTH(C633)&gt;=7,MONTH(C633)&lt;=9),3,4))))</f>
        <v>2</v>
      </c>
      <c r="D634" s="102"/>
      <c r="E634" s="67" t="s">
        <v>2417</v>
      </c>
      <c r="F634" s="66" t="s">
        <v>11112</v>
      </c>
      <c r="G634" s="45"/>
      <c r="H634" s="45"/>
      <c r="I634" s="45"/>
      <c r="J634" s="45"/>
    </row>
    <row r="635" spans="1:10" ht="14.1" customHeight="1" thickBot="1" x14ac:dyDescent="0.25">
      <c r="A635" s="102"/>
      <c r="B635" s="67" t="s">
        <v>12942</v>
      </c>
      <c r="C635" s="76">
        <v>44742</v>
      </c>
      <c r="D635" s="102"/>
      <c r="E635" s="67" t="s">
        <v>3073</v>
      </c>
      <c r="F635" s="66" t="s">
        <v>11112</v>
      </c>
      <c r="G635" s="45"/>
      <c r="H635" s="45"/>
      <c r="I635" s="45"/>
      <c r="J635" s="45"/>
    </row>
    <row r="636" spans="1:10" ht="14.1" customHeight="1" thickBot="1" x14ac:dyDescent="0.25">
      <c r="A636" s="102"/>
      <c r="B636" s="67" t="s">
        <v>1786</v>
      </c>
      <c r="C636" s="92">
        <f>IF(C635="","",IF(AND(MONTH(C635)&gt;=1,MONTH(C635)&lt;=3),1,IF(AND(MONTH(C635)&gt;=4,MONTH(C635)&lt;=6),2,IF(AND(MONTH(C635)&gt;=7,MONTH(C635)&lt;=9),3,4))))</f>
        <v>2</v>
      </c>
      <c r="D636" s="102"/>
      <c r="E636" s="67" t="s">
        <v>13192</v>
      </c>
      <c r="F636" s="66" t="s">
        <v>11112</v>
      </c>
      <c r="G636" s="45"/>
      <c r="H636" s="45"/>
      <c r="I636" s="45"/>
      <c r="J636" s="45"/>
    </row>
    <row r="637" spans="1:10" ht="14.1" customHeight="1" thickBot="1" x14ac:dyDescent="0.25">
      <c r="A637" s="45"/>
      <c r="B637" s="45"/>
      <c r="C637" s="45"/>
      <c r="D637" s="45"/>
      <c r="E637" s="45"/>
      <c r="F637" s="45"/>
      <c r="G637" s="45"/>
      <c r="H637" s="45"/>
      <c r="I637" s="45"/>
      <c r="J637" s="45"/>
    </row>
    <row r="638" spans="1:10" ht="14.1" customHeight="1" thickBot="1" x14ac:dyDescent="0.25">
      <c r="A638" s="72" t="s">
        <v>15735</v>
      </c>
      <c r="B638" s="72" t="s">
        <v>16146</v>
      </c>
      <c r="C638" s="72" t="s">
        <v>15641</v>
      </c>
      <c r="D638" s="72" t="s">
        <v>15251</v>
      </c>
      <c r="E638" s="72" t="s">
        <v>6932</v>
      </c>
      <c r="F638" s="72" t="s">
        <v>15280</v>
      </c>
      <c r="G638" s="45"/>
      <c r="H638" s="45"/>
      <c r="I638" s="45"/>
      <c r="J638" s="45"/>
    </row>
    <row r="639" spans="1:10" ht="14.1" customHeight="1" x14ac:dyDescent="0.2">
      <c r="A639" s="81">
        <v>72102103</v>
      </c>
      <c r="B639" s="69" t="str">
        <f ca="1">IFERROR(INDEX(UNSPSCDes,MATCH(INDIRECT(ADDRESS(ROW(),COLUMN()-1,4)),UNSPSCCode,0)),"")</f>
        <v>Servicios de exterminación o fumigación</v>
      </c>
      <c r="C639" s="81" t="s">
        <v>1449</v>
      </c>
      <c r="D639" s="81">
        <v>12</v>
      </c>
      <c r="E639" s="71">
        <v>125000</v>
      </c>
      <c r="F639" s="70">
        <f ca="1">INDIRECT(ADDRESS(ROW(),COLUMN()-2,4))*INDIRECT(ADDRESS(ROW(),COLUMN()-1,4))</f>
        <v>1500000</v>
      </c>
      <c r="G639" s="45"/>
      <c r="H639" s="45"/>
      <c r="I639" s="45"/>
      <c r="J639" s="45"/>
    </row>
    <row r="640" spans="1:10" ht="13.5" customHeight="1" x14ac:dyDescent="0.2">
      <c r="A640" s="81">
        <v>72102103</v>
      </c>
      <c r="B640" s="69" t="str">
        <f ca="1">IFERROR(INDEX(UNSPSCDes,MATCH(INDIRECT(ADDRESS(ROW(),COLUMN()-1,4)),UNSPSCCode,0)),"")</f>
        <v>Servicios de exterminación o fumigación</v>
      </c>
      <c r="C640" s="81" t="s">
        <v>1449</v>
      </c>
      <c r="D640" s="81">
        <v>12</v>
      </c>
      <c r="E640" s="71">
        <v>30000</v>
      </c>
      <c r="F640" s="70">
        <f ca="1">INDIRECT(ADDRESS(ROW(),COLUMN()-2,4))*INDIRECT(ADDRESS(ROW(),COLUMN()-1,4))</f>
        <v>360000</v>
      </c>
      <c r="G640" s="45"/>
      <c r="H640" s="45"/>
      <c r="I640" s="45"/>
      <c r="J640" s="45"/>
    </row>
    <row r="641" spans="1:10" ht="13.5" customHeight="1" x14ac:dyDescent="0.2">
      <c r="A641" s="81">
        <v>72102103</v>
      </c>
      <c r="B641" s="69" t="str">
        <f ca="1">IFERROR(INDEX(UNSPSCDes,MATCH(INDIRECT(ADDRESS(ROW(),COLUMN()-1,4)),UNSPSCCode,0)),"")</f>
        <v>Servicios de exterminación o fumigación</v>
      </c>
      <c r="C641" s="81" t="s">
        <v>1449</v>
      </c>
      <c r="D641" s="81">
        <v>13</v>
      </c>
      <c r="E641" s="71">
        <v>15000</v>
      </c>
      <c r="F641" s="70">
        <f ca="1">INDIRECT(ADDRESS(ROW(),COLUMN()-2,4))*INDIRECT(ADDRESS(ROW(),COLUMN()-1,4))</f>
        <v>195000</v>
      </c>
      <c r="G641" s="45"/>
      <c r="H641" s="45"/>
      <c r="I641" s="45"/>
      <c r="J641" s="45"/>
    </row>
    <row r="642" spans="1:10" ht="14.1" customHeight="1" x14ac:dyDescent="0.2">
      <c r="A642" s="45"/>
      <c r="B642" s="45"/>
      <c r="C642" s="45"/>
      <c r="D642" s="45"/>
      <c r="E642" s="73" t="s">
        <v>12550</v>
      </c>
      <c r="F642" s="74">
        <f ca="1">SUM(Table342[MONTO TOTAL ESTIMADO])</f>
        <v>2055000</v>
      </c>
      <c r="G642" s="45"/>
      <c r="H642" s="45" t="str">
        <f>C632</f>
        <v>Servicios</v>
      </c>
      <c r="I642" s="45" t="str">
        <f>E632</f>
        <v>Sí</v>
      </c>
      <c r="J642" s="45" t="str">
        <f>D632</f>
        <v>Comparacion de Precios</v>
      </c>
    </row>
    <row r="643" spans="1:10" ht="14.1" customHeight="1" thickBot="1" x14ac:dyDescent="0.3"/>
    <row r="644" spans="1:10" ht="33.75" customHeight="1" thickBot="1" x14ac:dyDescent="0.25">
      <c r="A644" s="64" t="s">
        <v>16382</v>
      </c>
      <c r="B644" s="64" t="s">
        <v>161</v>
      </c>
      <c r="C644" s="64" t="s">
        <v>11724</v>
      </c>
      <c r="D644" s="64" t="s">
        <v>14377</v>
      </c>
      <c r="E644" s="64" t="s">
        <v>10962</v>
      </c>
      <c r="F644" s="64" t="s">
        <v>11095</v>
      </c>
      <c r="G644" s="45"/>
      <c r="H644" s="45"/>
      <c r="I644" s="45"/>
      <c r="J644" s="45"/>
    </row>
    <row r="645" spans="1:10" ht="13.5" customHeight="1" thickBot="1" x14ac:dyDescent="0.25">
      <c r="A645" s="66" t="s">
        <v>18850</v>
      </c>
      <c r="B645" s="66" t="s">
        <v>18851</v>
      </c>
      <c r="C645" s="66" t="s">
        <v>6798</v>
      </c>
      <c r="D645" s="66" t="s">
        <v>1875</v>
      </c>
      <c r="E645" s="66" t="s">
        <v>8854</v>
      </c>
      <c r="F645" s="66"/>
      <c r="G645" s="45"/>
      <c r="H645" s="45"/>
      <c r="I645" s="45"/>
      <c r="J645" s="45"/>
    </row>
    <row r="646" spans="1:10" ht="14.1" customHeight="1" thickBot="1" x14ac:dyDescent="0.25">
      <c r="A646" s="101" t="s">
        <v>14827</v>
      </c>
      <c r="B646" s="67" t="s">
        <v>8528</v>
      </c>
      <c r="C646" s="76">
        <v>44743</v>
      </c>
      <c r="D646" s="101" t="s">
        <v>9386</v>
      </c>
      <c r="E646" s="67" t="s">
        <v>13093</v>
      </c>
      <c r="F646" s="66" t="s">
        <v>3080</v>
      </c>
      <c r="G646" s="45"/>
      <c r="H646" s="45"/>
      <c r="I646" s="45"/>
      <c r="J646" s="45"/>
    </row>
    <row r="647" spans="1:10" ht="14.1" customHeight="1" thickBot="1" x14ac:dyDescent="0.25">
      <c r="A647" s="102"/>
      <c r="B647" s="67" t="s">
        <v>1786</v>
      </c>
      <c r="C647" s="92">
        <f>IF(C646="","",IF(AND(MONTH(C646)&gt;=1,MONTH(C646)&lt;=3),1,IF(AND(MONTH(C646)&gt;=4,MONTH(C646)&lt;=6),2,IF(AND(MONTH(C646)&gt;=7,MONTH(C646)&lt;=9),3,4))))</f>
        <v>3</v>
      </c>
      <c r="D647" s="102"/>
      <c r="E647" s="67" t="s">
        <v>2417</v>
      </c>
      <c r="F647" s="66" t="s">
        <v>11112</v>
      </c>
      <c r="G647" s="45"/>
      <c r="H647" s="45"/>
      <c r="I647" s="45"/>
      <c r="J647" s="45"/>
    </row>
    <row r="648" spans="1:10" ht="14.1" customHeight="1" thickBot="1" x14ac:dyDescent="0.25">
      <c r="A648" s="102"/>
      <c r="B648" s="67" t="s">
        <v>12942</v>
      </c>
      <c r="C648" s="76">
        <v>44834</v>
      </c>
      <c r="D648" s="102"/>
      <c r="E648" s="67" t="s">
        <v>3073</v>
      </c>
      <c r="F648" s="66" t="s">
        <v>11112</v>
      </c>
      <c r="G648" s="45"/>
      <c r="H648" s="45"/>
      <c r="I648" s="45"/>
      <c r="J648" s="45"/>
    </row>
    <row r="649" spans="1:10" ht="14.1" customHeight="1" thickBot="1" x14ac:dyDescent="0.25">
      <c r="A649" s="102"/>
      <c r="B649" s="67" t="s">
        <v>1786</v>
      </c>
      <c r="C649" s="92">
        <f>IF(C648="","",IF(AND(MONTH(C648)&gt;=1,MONTH(C648)&lt;=3),1,IF(AND(MONTH(C648)&gt;=4,MONTH(C648)&lt;=6),2,IF(AND(MONTH(C648)&gt;=7,MONTH(C648)&lt;=9),3,4))))</f>
        <v>3</v>
      </c>
      <c r="D649" s="102"/>
      <c r="E649" s="67" t="s">
        <v>13192</v>
      </c>
      <c r="F649" s="66" t="s">
        <v>11112</v>
      </c>
      <c r="G649" s="45"/>
      <c r="H649" s="45"/>
      <c r="I649" s="45"/>
      <c r="J649" s="45"/>
    </row>
    <row r="650" spans="1:10" ht="14.1" customHeight="1" thickBot="1" x14ac:dyDescent="0.25">
      <c r="A650" s="45"/>
      <c r="B650" s="45"/>
      <c r="C650" s="45"/>
      <c r="D650" s="45"/>
      <c r="E650" s="45"/>
      <c r="F650" s="45"/>
      <c r="G650" s="45"/>
      <c r="H650" s="45"/>
      <c r="I650" s="45"/>
      <c r="J650" s="45"/>
    </row>
    <row r="651" spans="1:10" ht="14.1" customHeight="1" thickBot="1" x14ac:dyDescent="0.25">
      <c r="A651" s="72" t="s">
        <v>15735</v>
      </c>
      <c r="B651" s="72" t="s">
        <v>16146</v>
      </c>
      <c r="C651" s="72" t="s">
        <v>15641</v>
      </c>
      <c r="D651" s="72" t="s">
        <v>15251</v>
      </c>
      <c r="E651" s="72" t="s">
        <v>6932</v>
      </c>
      <c r="F651" s="72" t="s">
        <v>15280</v>
      </c>
      <c r="G651" s="45"/>
      <c r="H651" s="45"/>
      <c r="I651" s="45"/>
      <c r="J651" s="45"/>
    </row>
    <row r="652" spans="1:10" ht="14.1" customHeight="1" x14ac:dyDescent="0.2">
      <c r="A652" s="81">
        <v>72102103</v>
      </c>
      <c r="B652" s="69" t="str">
        <f ca="1">IFERROR(INDEX(UNSPSCDes,MATCH(INDIRECT(ADDRESS(ROW(),COLUMN()-1,4)),UNSPSCCode,0)),"")</f>
        <v>Servicios de exterminación o fumigación</v>
      </c>
      <c r="C652" s="81" t="s">
        <v>1449</v>
      </c>
      <c r="D652" s="81">
        <v>10</v>
      </c>
      <c r="E652" s="71">
        <v>125000</v>
      </c>
      <c r="F652" s="70">
        <f ca="1">INDIRECT(ADDRESS(ROW(),COLUMN()-2,4))*INDIRECT(ADDRESS(ROW(),COLUMN()-1,4))</f>
        <v>1250000</v>
      </c>
      <c r="G652" s="45"/>
      <c r="H652" s="45"/>
      <c r="I652" s="45"/>
      <c r="J652" s="45"/>
    </row>
    <row r="653" spans="1:10" ht="13.5" customHeight="1" x14ac:dyDescent="0.2">
      <c r="A653" s="81">
        <v>72102103</v>
      </c>
      <c r="B653" s="69" t="str">
        <f ca="1">IFERROR(INDEX(UNSPSCDes,MATCH(INDIRECT(ADDRESS(ROW(),COLUMN()-1,4)),UNSPSCCode,0)),"")</f>
        <v>Servicios de exterminación o fumigación</v>
      </c>
      <c r="C653" s="81" t="s">
        <v>1449</v>
      </c>
      <c r="D653" s="81">
        <v>18</v>
      </c>
      <c r="E653" s="71">
        <v>30000</v>
      </c>
      <c r="F653" s="70">
        <f ca="1">INDIRECT(ADDRESS(ROW(),COLUMN()-2,4))*INDIRECT(ADDRESS(ROW(),COLUMN()-1,4))</f>
        <v>540000</v>
      </c>
      <c r="G653" s="45"/>
      <c r="H653" s="45"/>
      <c r="I653" s="45"/>
      <c r="J653" s="45"/>
    </row>
    <row r="654" spans="1:10" ht="13.5" customHeight="1" x14ac:dyDescent="0.2">
      <c r="A654" s="81">
        <v>72102103</v>
      </c>
      <c r="B654" s="69" t="str">
        <f ca="1">IFERROR(INDEX(UNSPSCDes,MATCH(INDIRECT(ADDRESS(ROW(),COLUMN()-1,4)),UNSPSCCode,0)),"")</f>
        <v>Servicios de exterminación o fumigación</v>
      </c>
      <c r="C654" s="81" t="s">
        <v>1449</v>
      </c>
      <c r="D654" s="81">
        <v>12</v>
      </c>
      <c r="E654" s="71">
        <v>15000</v>
      </c>
      <c r="F654" s="70">
        <f ca="1">INDIRECT(ADDRESS(ROW(),COLUMN()-2,4))*INDIRECT(ADDRESS(ROW(),COLUMN()-1,4))</f>
        <v>180000</v>
      </c>
      <c r="G654" s="45"/>
      <c r="H654" s="45"/>
      <c r="I654" s="45"/>
      <c r="J654" s="45"/>
    </row>
    <row r="655" spans="1:10" ht="14.1" customHeight="1" x14ac:dyDescent="0.2">
      <c r="A655" s="45"/>
      <c r="B655" s="45"/>
      <c r="C655" s="45"/>
      <c r="D655" s="45"/>
      <c r="E655" s="73" t="s">
        <v>12550</v>
      </c>
      <c r="F655" s="74">
        <f ca="1">SUM(Table343[MONTO TOTAL ESTIMADO])</f>
        <v>1970000</v>
      </c>
      <c r="G655" s="45"/>
      <c r="H655" s="45" t="str">
        <f>C645</f>
        <v>Servicios</v>
      </c>
      <c r="I655" s="45" t="str">
        <f>E645</f>
        <v>Sí</v>
      </c>
      <c r="J655" s="45" t="str">
        <f>D645</f>
        <v>Comparacion de Precios</v>
      </c>
    </row>
    <row r="656" spans="1:10" ht="14.1" customHeight="1" thickBot="1" x14ac:dyDescent="0.3"/>
    <row r="657" spans="1:10" ht="33.75" customHeight="1" thickBot="1" x14ac:dyDescent="0.25">
      <c r="A657" s="64" t="s">
        <v>16382</v>
      </c>
      <c r="B657" s="64" t="s">
        <v>161</v>
      </c>
      <c r="C657" s="64" t="s">
        <v>11724</v>
      </c>
      <c r="D657" s="64" t="s">
        <v>14377</v>
      </c>
      <c r="E657" s="64" t="s">
        <v>10962</v>
      </c>
      <c r="F657" s="64" t="s">
        <v>11095</v>
      </c>
      <c r="G657" s="45"/>
      <c r="H657" s="45"/>
      <c r="I657" s="45"/>
      <c r="J657" s="45"/>
    </row>
    <row r="658" spans="1:10" ht="13.5" customHeight="1" thickBot="1" x14ac:dyDescent="0.25">
      <c r="A658" s="66" t="s">
        <v>18850</v>
      </c>
      <c r="B658" s="66" t="s">
        <v>18851</v>
      </c>
      <c r="C658" s="66" t="s">
        <v>6798</v>
      </c>
      <c r="D658" s="66" t="s">
        <v>1875</v>
      </c>
      <c r="E658" s="66" t="s">
        <v>8854</v>
      </c>
      <c r="F658" s="66"/>
      <c r="G658" s="45"/>
      <c r="H658" s="45"/>
      <c r="I658" s="45"/>
      <c r="J658" s="45"/>
    </row>
    <row r="659" spans="1:10" ht="14.1" customHeight="1" thickBot="1" x14ac:dyDescent="0.25">
      <c r="A659" s="101" t="s">
        <v>14827</v>
      </c>
      <c r="B659" s="67" t="s">
        <v>8528</v>
      </c>
      <c r="C659" s="76">
        <v>44835</v>
      </c>
      <c r="D659" s="101" t="s">
        <v>9386</v>
      </c>
      <c r="E659" s="67" t="s">
        <v>13093</v>
      </c>
      <c r="F659" s="66" t="s">
        <v>3080</v>
      </c>
      <c r="G659" s="45"/>
      <c r="H659" s="45"/>
      <c r="I659" s="45"/>
      <c r="J659" s="45"/>
    </row>
    <row r="660" spans="1:10" ht="14.1" customHeight="1" thickBot="1" x14ac:dyDescent="0.25">
      <c r="A660" s="102"/>
      <c r="B660" s="67" t="s">
        <v>1786</v>
      </c>
      <c r="C660" s="92">
        <f>IF(C659="","",IF(AND(MONTH(C659)&gt;=1,MONTH(C659)&lt;=3),1,IF(AND(MONTH(C659)&gt;=4,MONTH(C659)&lt;=6),2,IF(AND(MONTH(C659)&gt;=7,MONTH(C659)&lt;=9),3,4))))</f>
        <v>4</v>
      </c>
      <c r="D660" s="102"/>
      <c r="E660" s="67" t="s">
        <v>2417</v>
      </c>
      <c r="F660" s="66" t="s">
        <v>11112</v>
      </c>
      <c r="G660" s="45"/>
      <c r="H660" s="45"/>
      <c r="I660" s="45"/>
      <c r="J660" s="45"/>
    </row>
    <row r="661" spans="1:10" ht="14.1" customHeight="1" thickBot="1" x14ac:dyDescent="0.25">
      <c r="A661" s="102"/>
      <c r="B661" s="67" t="s">
        <v>12942</v>
      </c>
      <c r="C661" s="76">
        <v>44926</v>
      </c>
      <c r="D661" s="102"/>
      <c r="E661" s="67" t="s">
        <v>3073</v>
      </c>
      <c r="F661" s="66" t="s">
        <v>11112</v>
      </c>
      <c r="G661" s="45"/>
      <c r="H661" s="45"/>
      <c r="I661" s="45"/>
      <c r="J661" s="45"/>
    </row>
    <row r="662" spans="1:10" ht="14.1" customHeight="1" thickBot="1" x14ac:dyDescent="0.25">
      <c r="A662" s="102"/>
      <c r="B662" s="67" t="s">
        <v>1786</v>
      </c>
      <c r="C662" s="92">
        <f>IF(C661="","",IF(AND(MONTH(C661)&gt;=1,MONTH(C661)&lt;=3),1,IF(AND(MONTH(C661)&gt;=4,MONTH(C661)&lt;=6),2,IF(AND(MONTH(C661)&gt;=7,MONTH(C661)&lt;=9),3,4))))</f>
        <v>4</v>
      </c>
      <c r="D662" s="102"/>
      <c r="E662" s="67" t="s">
        <v>13192</v>
      </c>
      <c r="F662" s="66" t="s">
        <v>11112</v>
      </c>
      <c r="G662" s="45"/>
      <c r="H662" s="45"/>
      <c r="I662" s="45"/>
      <c r="J662" s="45"/>
    </row>
    <row r="663" spans="1:10" ht="14.1" customHeight="1" thickBot="1" x14ac:dyDescent="0.25">
      <c r="A663" s="45"/>
      <c r="B663" s="45"/>
      <c r="C663" s="45"/>
      <c r="D663" s="45"/>
      <c r="E663" s="45"/>
      <c r="F663" s="45"/>
      <c r="G663" s="45"/>
      <c r="H663" s="45"/>
      <c r="I663" s="45"/>
      <c r="J663" s="45"/>
    </row>
    <row r="664" spans="1:10" ht="14.1" customHeight="1" thickBot="1" x14ac:dyDescent="0.25">
      <c r="A664" s="72" t="s">
        <v>15735</v>
      </c>
      <c r="B664" s="72" t="s">
        <v>16146</v>
      </c>
      <c r="C664" s="72" t="s">
        <v>15641</v>
      </c>
      <c r="D664" s="72" t="s">
        <v>15251</v>
      </c>
      <c r="E664" s="72" t="s">
        <v>6932</v>
      </c>
      <c r="F664" s="72" t="s">
        <v>15280</v>
      </c>
      <c r="G664" s="45"/>
      <c r="H664" s="45"/>
      <c r="I664" s="45"/>
      <c r="J664" s="45"/>
    </row>
    <row r="665" spans="1:10" ht="14.1" customHeight="1" x14ac:dyDescent="0.2">
      <c r="A665" s="81">
        <v>72102103</v>
      </c>
      <c r="B665" s="69" t="str">
        <f ca="1">IFERROR(INDEX(UNSPSCDes,MATCH(INDIRECT(ADDRESS(ROW(),COLUMN()-1,4)),UNSPSCCode,0)),"")</f>
        <v>Servicios de exterminación o fumigación</v>
      </c>
      <c r="C665" s="81" t="s">
        <v>1449</v>
      </c>
      <c r="D665" s="81">
        <v>12</v>
      </c>
      <c r="E665" s="71">
        <v>125000</v>
      </c>
      <c r="F665" s="70">
        <f ca="1">INDIRECT(ADDRESS(ROW(),COLUMN()-2,4))*INDIRECT(ADDRESS(ROW(),COLUMN()-1,4))</f>
        <v>1500000</v>
      </c>
      <c r="G665" s="45"/>
      <c r="H665" s="45"/>
      <c r="I665" s="45"/>
      <c r="J665" s="45"/>
    </row>
    <row r="666" spans="1:10" ht="13.5" customHeight="1" x14ac:dyDescent="0.2">
      <c r="A666" s="81">
        <v>72102103</v>
      </c>
      <c r="B666" s="69" t="str">
        <f ca="1">IFERROR(INDEX(UNSPSCDes,MATCH(INDIRECT(ADDRESS(ROW(),COLUMN()-1,4)),UNSPSCCode,0)),"")</f>
        <v>Servicios de exterminación o fumigación</v>
      </c>
      <c r="C666" s="81" t="s">
        <v>1449</v>
      </c>
      <c r="D666" s="81">
        <v>11</v>
      </c>
      <c r="E666" s="71">
        <v>30000</v>
      </c>
      <c r="F666" s="70">
        <f ca="1">INDIRECT(ADDRESS(ROW(),COLUMN()-2,4))*INDIRECT(ADDRESS(ROW(),COLUMN()-1,4))</f>
        <v>330000</v>
      </c>
      <c r="G666" s="45"/>
      <c r="H666" s="45"/>
      <c r="I666" s="45"/>
      <c r="J666" s="45"/>
    </row>
    <row r="667" spans="1:10" ht="13.5" customHeight="1" x14ac:dyDescent="0.2">
      <c r="A667" s="81">
        <v>72102103</v>
      </c>
      <c r="B667" s="69" t="str">
        <f ca="1">IFERROR(INDEX(UNSPSCDes,MATCH(INDIRECT(ADDRESS(ROW(),COLUMN()-1,4)),UNSPSCCode,0)),"")</f>
        <v>Servicios de exterminación o fumigación</v>
      </c>
      <c r="C667" s="81" t="s">
        <v>1449</v>
      </c>
      <c r="D667" s="81">
        <v>11</v>
      </c>
      <c r="E667" s="71">
        <v>15000</v>
      </c>
      <c r="F667" s="70">
        <f ca="1">INDIRECT(ADDRESS(ROW(),COLUMN()-2,4))*INDIRECT(ADDRESS(ROW(),COLUMN()-1,4))</f>
        <v>165000</v>
      </c>
      <c r="G667" s="45"/>
      <c r="H667" s="45"/>
      <c r="I667" s="45"/>
      <c r="J667" s="45"/>
    </row>
    <row r="668" spans="1:10" ht="14.1" customHeight="1" x14ac:dyDescent="0.2">
      <c r="A668" s="45"/>
      <c r="B668" s="45"/>
      <c r="C668" s="45"/>
      <c r="D668" s="45"/>
      <c r="E668" s="73" t="s">
        <v>12550</v>
      </c>
      <c r="F668" s="74">
        <f ca="1">SUM(Table344[MONTO TOTAL ESTIMADO])</f>
        <v>1995000</v>
      </c>
      <c r="G668" s="45"/>
      <c r="H668" s="45" t="str">
        <f>C658</f>
        <v>Servicios</v>
      </c>
      <c r="I668" s="45" t="str">
        <f>E658</f>
        <v>Sí</v>
      </c>
      <c r="J668" s="45" t="str">
        <f>D658</f>
        <v>Comparacion de Precios</v>
      </c>
    </row>
    <row r="669" spans="1:10" ht="14.1" customHeight="1" thickBot="1" x14ac:dyDescent="0.3"/>
    <row r="670" spans="1:10" ht="33.75" customHeight="1" thickBot="1" x14ac:dyDescent="0.25">
      <c r="A670" s="64" t="s">
        <v>16382</v>
      </c>
      <c r="B670" s="64" t="s">
        <v>161</v>
      </c>
      <c r="C670" s="64" t="s">
        <v>11724</v>
      </c>
      <c r="D670" s="64" t="s">
        <v>14377</v>
      </c>
      <c r="E670" s="64" t="s">
        <v>10962</v>
      </c>
      <c r="F670" s="64" t="s">
        <v>11095</v>
      </c>
      <c r="G670" s="45"/>
      <c r="H670" s="45"/>
      <c r="I670" s="45"/>
      <c r="J670" s="45"/>
    </row>
    <row r="671" spans="1:10" ht="13.5" customHeight="1" thickBot="1" x14ac:dyDescent="0.25">
      <c r="A671" s="66" t="s">
        <v>18852</v>
      </c>
      <c r="B671" s="66" t="s">
        <v>18853</v>
      </c>
      <c r="C671" s="66" t="s">
        <v>6798</v>
      </c>
      <c r="D671" s="66" t="s">
        <v>17483</v>
      </c>
      <c r="E671" s="66" t="s">
        <v>17854</v>
      </c>
      <c r="F671" s="66"/>
      <c r="G671" s="45"/>
      <c r="H671" s="45"/>
      <c r="I671" s="45"/>
      <c r="J671" s="45"/>
    </row>
    <row r="672" spans="1:10" ht="14.1" customHeight="1" thickBot="1" x14ac:dyDescent="0.25">
      <c r="A672" s="101" t="s">
        <v>14827</v>
      </c>
      <c r="B672" s="67" t="s">
        <v>8528</v>
      </c>
      <c r="C672" s="76">
        <v>44562</v>
      </c>
      <c r="D672" s="101" t="s">
        <v>9386</v>
      </c>
      <c r="E672" s="67" t="s">
        <v>13093</v>
      </c>
      <c r="F672" s="66" t="s">
        <v>3080</v>
      </c>
      <c r="G672" s="45"/>
      <c r="H672" s="45"/>
      <c r="I672" s="45"/>
      <c r="J672" s="45"/>
    </row>
    <row r="673" spans="1:10" ht="14.1" customHeight="1" thickBot="1" x14ac:dyDescent="0.25">
      <c r="A673" s="102"/>
      <c r="B673" s="67" t="s">
        <v>1786</v>
      </c>
      <c r="C673" s="92">
        <f>IF(C672="","",IF(AND(MONTH(C672)&gt;=1,MONTH(C672)&lt;=3),1,IF(AND(MONTH(C672)&gt;=4,MONTH(C672)&lt;=6),2,IF(AND(MONTH(C672)&gt;=7,MONTH(C672)&lt;=9),3,4))))</f>
        <v>1</v>
      </c>
      <c r="D673" s="102"/>
      <c r="E673" s="67" t="s">
        <v>2417</v>
      </c>
      <c r="F673" s="66" t="s">
        <v>11112</v>
      </c>
      <c r="G673" s="45"/>
      <c r="H673" s="45"/>
      <c r="I673" s="45"/>
      <c r="J673" s="45"/>
    </row>
    <row r="674" spans="1:10" ht="14.1" customHeight="1" thickBot="1" x14ac:dyDescent="0.25">
      <c r="A674" s="102"/>
      <c r="B674" s="67" t="s">
        <v>12942</v>
      </c>
      <c r="C674" s="76">
        <v>44651</v>
      </c>
      <c r="D674" s="102"/>
      <c r="E674" s="67" t="s">
        <v>3073</v>
      </c>
      <c r="F674" s="66" t="s">
        <v>11112</v>
      </c>
      <c r="G674" s="45"/>
      <c r="H674" s="45"/>
      <c r="I674" s="45"/>
      <c r="J674" s="45"/>
    </row>
    <row r="675" spans="1:10" ht="14.1" customHeight="1" thickBot="1" x14ac:dyDescent="0.25">
      <c r="A675" s="102"/>
      <c r="B675" s="67" t="s">
        <v>1786</v>
      </c>
      <c r="C675" s="92">
        <f>IF(C674="","",IF(AND(MONTH(C674)&gt;=1,MONTH(C674)&lt;=3),1,IF(AND(MONTH(C674)&gt;=4,MONTH(C674)&lt;=6),2,IF(AND(MONTH(C674)&gt;=7,MONTH(C674)&lt;=9),3,4))))</f>
        <v>1</v>
      </c>
      <c r="D675" s="102"/>
      <c r="E675" s="67" t="s">
        <v>13192</v>
      </c>
      <c r="F675" s="66" t="s">
        <v>11112</v>
      </c>
      <c r="G675" s="45"/>
      <c r="H675" s="45"/>
      <c r="I675" s="45"/>
      <c r="J675" s="45"/>
    </row>
    <row r="676" spans="1:10" ht="14.1" customHeight="1" thickBot="1" x14ac:dyDescent="0.25">
      <c r="A676" s="45"/>
      <c r="B676" s="45"/>
      <c r="C676" s="45"/>
      <c r="D676" s="45"/>
      <c r="E676" s="45"/>
      <c r="F676" s="45"/>
      <c r="G676" s="45"/>
      <c r="H676" s="45"/>
      <c r="I676" s="45"/>
      <c r="J676" s="45"/>
    </row>
    <row r="677" spans="1:10" ht="14.1" customHeight="1" thickBot="1" x14ac:dyDescent="0.25">
      <c r="A677" s="72" t="s">
        <v>15735</v>
      </c>
      <c r="B677" s="72" t="s">
        <v>16146</v>
      </c>
      <c r="C677" s="72" t="s">
        <v>15641</v>
      </c>
      <c r="D677" s="72" t="s">
        <v>15251</v>
      </c>
      <c r="E677" s="72" t="s">
        <v>6932</v>
      </c>
      <c r="F677" s="72" t="s">
        <v>15280</v>
      </c>
      <c r="G677" s="45"/>
      <c r="H677" s="45"/>
      <c r="I677" s="45"/>
      <c r="J677" s="45"/>
    </row>
    <row r="678" spans="1:10" ht="13.5" customHeight="1" x14ac:dyDescent="0.2">
      <c r="A678" s="81">
        <v>90111503</v>
      </c>
      <c r="B678" s="69" t="str">
        <f ca="1">IFERROR(INDEX(UNSPSCDes,MATCH(INDIRECT(ADDRESS(ROW(),COLUMN()-1,4)),UNSPSCCode,0)),"")</f>
        <v>Hospedajes de cama y desayuno</v>
      </c>
      <c r="C678" s="82" t="s">
        <v>1449</v>
      </c>
      <c r="D678" s="81">
        <v>20</v>
      </c>
      <c r="E678" s="71">
        <v>12000</v>
      </c>
      <c r="F678" s="70">
        <f ca="1">INDIRECT(ADDRESS(ROW(),COLUMN()-2,4))*INDIRECT(ADDRESS(ROW(),COLUMN()-1,4))</f>
        <v>240000</v>
      </c>
      <c r="G678" s="45"/>
      <c r="H678" s="45"/>
      <c r="I678" s="45"/>
      <c r="J678" s="45"/>
    </row>
    <row r="679" spans="1:10" ht="13.5" customHeight="1" x14ac:dyDescent="0.2">
      <c r="A679" s="81">
        <v>90111503</v>
      </c>
      <c r="B679" s="69" t="str">
        <f ca="1">IFERROR(INDEX(UNSPSCDes,MATCH(INDIRECT(ADDRESS(ROW(),COLUMN()-1,4)),UNSPSCCode,0)),"")</f>
        <v>Hospedajes de cama y desayuno</v>
      </c>
      <c r="C679" s="82" t="s">
        <v>1449</v>
      </c>
      <c r="D679" s="81">
        <v>15</v>
      </c>
      <c r="E679" s="71">
        <v>7000</v>
      </c>
      <c r="F679" s="70">
        <f ca="1">INDIRECT(ADDRESS(ROW(),COLUMN()-2,4))*INDIRECT(ADDRESS(ROW(),COLUMN()-1,4))</f>
        <v>105000</v>
      </c>
      <c r="G679" s="45"/>
      <c r="H679" s="45"/>
      <c r="I679" s="45"/>
      <c r="J679" s="45"/>
    </row>
    <row r="680" spans="1:10" ht="14.1" customHeight="1" x14ac:dyDescent="0.2">
      <c r="A680" s="45"/>
      <c r="B680" s="45"/>
      <c r="C680" s="45"/>
      <c r="D680" s="45"/>
      <c r="E680" s="73" t="s">
        <v>12550</v>
      </c>
      <c r="F680" s="74">
        <f ca="1">SUM(Table345[MONTO TOTAL ESTIMADO])</f>
        <v>345000</v>
      </c>
      <c r="G680" s="45"/>
      <c r="H680" s="45" t="str">
        <f>C671</f>
        <v>Servicios</v>
      </c>
      <c r="I680" s="45" t="str">
        <f>E671</f>
        <v>No</v>
      </c>
      <c r="J680" s="45" t="str">
        <f>D671</f>
        <v>Compras Menores</v>
      </c>
    </row>
    <row r="681" spans="1:10" ht="14.1" customHeight="1" thickBot="1" x14ac:dyDescent="0.3"/>
    <row r="682" spans="1:10" ht="33.75" customHeight="1" thickBot="1" x14ac:dyDescent="0.25">
      <c r="A682" s="64" t="s">
        <v>16382</v>
      </c>
      <c r="B682" s="64" t="s">
        <v>161</v>
      </c>
      <c r="C682" s="64" t="s">
        <v>11724</v>
      </c>
      <c r="D682" s="64" t="s">
        <v>14377</v>
      </c>
      <c r="E682" s="64" t="s">
        <v>10962</v>
      </c>
      <c r="F682" s="64" t="s">
        <v>11095</v>
      </c>
      <c r="G682" s="45"/>
      <c r="H682" s="45"/>
      <c r="I682" s="45"/>
      <c r="J682" s="45"/>
    </row>
    <row r="683" spans="1:10" ht="13.5" customHeight="1" thickBot="1" x14ac:dyDescent="0.25">
      <c r="A683" s="66" t="s">
        <v>18852</v>
      </c>
      <c r="B683" s="66" t="s">
        <v>18853</v>
      </c>
      <c r="C683" s="66" t="s">
        <v>6798</v>
      </c>
      <c r="D683" s="66" t="s">
        <v>17483</v>
      </c>
      <c r="E683" s="66" t="s">
        <v>17854</v>
      </c>
      <c r="F683" s="66"/>
      <c r="G683" s="45"/>
      <c r="H683" s="45"/>
      <c r="I683" s="45"/>
      <c r="J683" s="45"/>
    </row>
    <row r="684" spans="1:10" ht="14.1" customHeight="1" thickBot="1" x14ac:dyDescent="0.25">
      <c r="A684" s="101" t="s">
        <v>14827</v>
      </c>
      <c r="B684" s="67" t="s">
        <v>8528</v>
      </c>
      <c r="C684" s="76">
        <v>44652</v>
      </c>
      <c r="D684" s="101" t="s">
        <v>9386</v>
      </c>
      <c r="E684" s="67" t="s">
        <v>13093</v>
      </c>
      <c r="F684" s="66" t="s">
        <v>3080</v>
      </c>
      <c r="G684" s="45"/>
      <c r="H684" s="45"/>
      <c r="I684" s="45"/>
      <c r="J684" s="45"/>
    </row>
    <row r="685" spans="1:10" ht="14.1" customHeight="1" thickBot="1" x14ac:dyDescent="0.25">
      <c r="A685" s="102"/>
      <c r="B685" s="67" t="s">
        <v>1786</v>
      </c>
      <c r="C685" s="92">
        <f>IF(C684="","",IF(AND(MONTH(C684)&gt;=1,MONTH(C684)&lt;=3),1,IF(AND(MONTH(C684)&gt;=4,MONTH(C684)&lt;=6),2,IF(AND(MONTH(C684)&gt;=7,MONTH(C684)&lt;=9),3,4))))</f>
        <v>2</v>
      </c>
      <c r="D685" s="102"/>
      <c r="E685" s="67" t="s">
        <v>2417</v>
      </c>
      <c r="F685" s="66" t="s">
        <v>11112</v>
      </c>
      <c r="G685" s="45"/>
      <c r="H685" s="45"/>
      <c r="I685" s="45"/>
      <c r="J685" s="45"/>
    </row>
    <row r="686" spans="1:10" ht="14.1" customHeight="1" thickBot="1" x14ac:dyDescent="0.25">
      <c r="A686" s="102"/>
      <c r="B686" s="67" t="s">
        <v>12942</v>
      </c>
      <c r="C686" s="76">
        <v>44742</v>
      </c>
      <c r="D686" s="102"/>
      <c r="E686" s="67" t="s">
        <v>3073</v>
      </c>
      <c r="F686" s="66" t="s">
        <v>11112</v>
      </c>
      <c r="G686" s="45"/>
      <c r="H686" s="45"/>
      <c r="I686" s="45"/>
      <c r="J686" s="45"/>
    </row>
    <row r="687" spans="1:10" ht="14.1" customHeight="1" thickBot="1" x14ac:dyDescent="0.25">
      <c r="A687" s="102"/>
      <c r="B687" s="67" t="s">
        <v>1786</v>
      </c>
      <c r="C687" s="92">
        <f>IF(C686="","",IF(AND(MONTH(C686)&gt;=1,MONTH(C686)&lt;=3),1,IF(AND(MONTH(C686)&gt;=4,MONTH(C686)&lt;=6),2,IF(AND(MONTH(C686)&gt;=7,MONTH(C686)&lt;=9),3,4))))</f>
        <v>2</v>
      </c>
      <c r="D687" s="102"/>
      <c r="E687" s="67" t="s">
        <v>13192</v>
      </c>
      <c r="F687" s="66" t="s">
        <v>11112</v>
      </c>
      <c r="G687" s="45"/>
      <c r="H687" s="45"/>
      <c r="I687" s="45"/>
      <c r="J687" s="45"/>
    </row>
    <row r="688" spans="1:10" ht="14.1" customHeight="1" thickBot="1" x14ac:dyDescent="0.25">
      <c r="A688" s="45"/>
      <c r="B688" s="45"/>
      <c r="C688" s="45"/>
      <c r="D688" s="45"/>
      <c r="E688" s="45"/>
      <c r="F688" s="45"/>
      <c r="G688" s="45"/>
      <c r="H688" s="45"/>
      <c r="I688" s="45"/>
      <c r="J688" s="45"/>
    </row>
    <row r="689" spans="1:10" ht="14.1" customHeight="1" thickBot="1" x14ac:dyDescent="0.25">
      <c r="A689" s="72" t="s">
        <v>15735</v>
      </c>
      <c r="B689" s="72" t="s">
        <v>16146</v>
      </c>
      <c r="C689" s="72" t="s">
        <v>15641</v>
      </c>
      <c r="D689" s="72" t="s">
        <v>15251</v>
      </c>
      <c r="E689" s="72" t="s">
        <v>6932</v>
      </c>
      <c r="F689" s="72" t="s">
        <v>15280</v>
      </c>
      <c r="G689" s="45"/>
      <c r="H689" s="45"/>
      <c r="I689" s="45"/>
      <c r="J689" s="45"/>
    </row>
    <row r="690" spans="1:10" ht="14.1" customHeight="1" x14ac:dyDescent="0.2">
      <c r="A690" s="81">
        <v>90111503</v>
      </c>
      <c r="B690" s="69" t="str">
        <f ca="1">IFERROR(INDEX(UNSPSCDes,MATCH(INDIRECT(ADDRESS(ROW(),COLUMN()-1,4)),UNSPSCCode,0)),"")</f>
        <v>Hospedajes de cama y desayuno</v>
      </c>
      <c r="C690" s="82" t="s">
        <v>1449</v>
      </c>
      <c r="D690" s="81">
        <v>140</v>
      </c>
      <c r="E690" s="71">
        <v>12000</v>
      </c>
      <c r="F690" s="70">
        <f ca="1">INDIRECT(ADDRESS(ROW(),COLUMN()-2,4))*INDIRECT(ADDRESS(ROW(),COLUMN()-1,4))</f>
        <v>1680000</v>
      </c>
      <c r="G690" s="45"/>
      <c r="H690" s="45"/>
      <c r="I690" s="45"/>
      <c r="J690" s="45"/>
    </row>
    <row r="691" spans="1:10" ht="13.5" customHeight="1" x14ac:dyDescent="0.2">
      <c r="A691" s="81">
        <v>90111503</v>
      </c>
      <c r="B691" s="69" t="str">
        <f ca="1">IFERROR(INDEX(UNSPSCDes,MATCH(INDIRECT(ADDRESS(ROW(),COLUMN()-1,4)),UNSPSCCode,0)),"")</f>
        <v>Hospedajes de cama y desayuno</v>
      </c>
      <c r="C691" s="82" t="s">
        <v>1449</v>
      </c>
      <c r="D691" s="81">
        <v>45</v>
      </c>
      <c r="E691" s="71">
        <v>10000</v>
      </c>
      <c r="F691" s="70">
        <f ca="1">INDIRECT(ADDRESS(ROW(),COLUMN()-2,4))*INDIRECT(ADDRESS(ROW(),COLUMN()-1,4))</f>
        <v>450000</v>
      </c>
      <c r="G691" s="45"/>
      <c r="H691" s="45"/>
      <c r="I691" s="45"/>
      <c r="J691" s="45"/>
    </row>
    <row r="692" spans="1:10" ht="13.5" customHeight="1" x14ac:dyDescent="0.2">
      <c r="A692" s="81">
        <v>90111503</v>
      </c>
      <c r="B692" s="69" t="str">
        <f ca="1">IFERROR(INDEX(UNSPSCDes,MATCH(INDIRECT(ADDRESS(ROW(),COLUMN()-1,4)),UNSPSCCode,0)),"")</f>
        <v>Hospedajes de cama y desayuno</v>
      </c>
      <c r="C692" s="82" t="s">
        <v>1449</v>
      </c>
      <c r="D692" s="81">
        <v>25</v>
      </c>
      <c r="E692" s="71">
        <v>8000</v>
      </c>
      <c r="F692" s="70">
        <f ca="1">INDIRECT(ADDRESS(ROW(),COLUMN()-2,4))*INDIRECT(ADDRESS(ROW(),COLUMN()-1,4))</f>
        <v>200000</v>
      </c>
      <c r="G692" s="45"/>
      <c r="H692" s="45"/>
      <c r="I692" s="45"/>
      <c r="J692" s="45"/>
    </row>
    <row r="693" spans="1:10" ht="13.5" customHeight="1" x14ac:dyDescent="0.2">
      <c r="A693" s="81">
        <v>90111503</v>
      </c>
      <c r="B693" s="69" t="str">
        <f ca="1">IFERROR(INDEX(UNSPSCDes,MATCH(INDIRECT(ADDRESS(ROW(),COLUMN()-1,4)),UNSPSCCode,0)),"")</f>
        <v>Hospedajes de cama y desayuno</v>
      </c>
      <c r="C693" s="82" t="s">
        <v>1449</v>
      </c>
      <c r="D693" s="81">
        <v>43</v>
      </c>
      <c r="E693" s="71">
        <v>7000</v>
      </c>
      <c r="F693" s="70">
        <f ca="1">INDIRECT(ADDRESS(ROW(),COLUMN()-2,4))*INDIRECT(ADDRESS(ROW(),COLUMN()-1,4))</f>
        <v>301000</v>
      </c>
      <c r="G693" s="45"/>
      <c r="H693" s="45"/>
      <c r="I693" s="45"/>
      <c r="J693" s="45"/>
    </row>
    <row r="694" spans="1:10" ht="14.1" customHeight="1" x14ac:dyDescent="0.2">
      <c r="A694" s="45"/>
      <c r="B694" s="45"/>
      <c r="C694" s="45"/>
      <c r="D694" s="45"/>
      <c r="E694" s="73" t="s">
        <v>12550</v>
      </c>
      <c r="F694" s="74">
        <f ca="1">SUM(Table346[MONTO TOTAL ESTIMADO])</f>
        <v>2631000</v>
      </c>
      <c r="G694" s="45"/>
      <c r="H694" s="45" t="str">
        <f>C683</f>
        <v>Servicios</v>
      </c>
      <c r="I694" s="45" t="str">
        <f>E683</f>
        <v>No</v>
      </c>
      <c r="J694" s="45" t="str">
        <f>D683</f>
        <v>Compras Menores</v>
      </c>
    </row>
    <row r="695" spans="1:10" ht="14.1" customHeight="1" thickBot="1" x14ac:dyDescent="0.3"/>
    <row r="696" spans="1:10" ht="33.75" customHeight="1" thickBot="1" x14ac:dyDescent="0.25">
      <c r="A696" s="64" t="s">
        <v>16382</v>
      </c>
      <c r="B696" s="64" t="s">
        <v>161</v>
      </c>
      <c r="C696" s="64" t="s">
        <v>11724</v>
      </c>
      <c r="D696" s="64" t="s">
        <v>14377</v>
      </c>
      <c r="E696" s="64" t="s">
        <v>10962</v>
      </c>
      <c r="F696" s="64" t="s">
        <v>11095</v>
      </c>
      <c r="G696" s="45"/>
      <c r="H696" s="45"/>
      <c r="I696" s="45"/>
      <c r="J696" s="45"/>
    </row>
    <row r="697" spans="1:10" ht="13.5" customHeight="1" thickBot="1" x14ac:dyDescent="0.25">
      <c r="A697" s="66" t="s">
        <v>18852</v>
      </c>
      <c r="B697" s="66" t="s">
        <v>18853</v>
      </c>
      <c r="C697" s="66" t="s">
        <v>6798</v>
      </c>
      <c r="D697" s="66" t="s">
        <v>17483</v>
      </c>
      <c r="E697" s="66" t="s">
        <v>17854</v>
      </c>
      <c r="F697" s="66"/>
      <c r="G697" s="45"/>
      <c r="H697" s="45"/>
      <c r="I697" s="45"/>
      <c r="J697" s="45"/>
    </row>
    <row r="698" spans="1:10" ht="14.1" customHeight="1" thickBot="1" x14ac:dyDescent="0.25">
      <c r="A698" s="101" t="s">
        <v>14827</v>
      </c>
      <c r="B698" s="67" t="s">
        <v>8528</v>
      </c>
      <c r="C698" s="76">
        <v>44743</v>
      </c>
      <c r="D698" s="101" t="s">
        <v>9386</v>
      </c>
      <c r="E698" s="67" t="s">
        <v>13093</v>
      </c>
      <c r="F698" s="66" t="s">
        <v>3080</v>
      </c>
      <c r="G698" s="45"/>
      <c r="H698" s="45"/>
      <c r="I698" s="45"/>
      <c r="J698" s="45"/>
    </row>
    <row r="699" spans="1:10" ht="14.1" customHeight="1" thickBot="1" x14ac:dyDescent="0.25">
      <c r="A699" s="102"/>
      <c r="B699" s="67" t="s">
        <v>1786</v>
      </c>
      <c r="C699" s="93">
        <f>IF(C698="","",IF(AND(MONTH(C698)&gt;=1,MONTH(C698)&lt;=3),1,IF(AND(MONTH(C698)&gt;=4,MONTH(C698)&lt;=6),2,IF(AND(MONTH(C698)&gt;=7,MONTH(C698)&lt;=9),3,4))))</f>
        <v>3</v>
      </c>
      <c r="D699" s="102"/>
      <c r="E699" s="67" t="s">
        <v>2417</v>
      </c>
      <c r="F699" s="66" t="s">
        <v>11112</v>
      </c>
      <c r="G699" s="45"/>
      <c r="H699" s="45"/>
      <c r="I699" s="45"/>
      <c r="J699" s="45"/>
    </row>
    <row r="700" spans="1:10" ht="14.1" customHeight="1" thickBot="1" x14ac:dyDescent="0.25">
      <c r="A700" s="102"/>
      <c r="B700" s="67" t="s">
        <v>12942</v>
      </c>
      <c r="C700" s="76">
        <v>44834</v>
      </c>
      <c r="D700" s="102"/>
      <c r="E700" s="67" t="s">
        <v>3073</v>
      </c>
      <c r="F700" s="66" t="s">
        <v>11112</v>
      </c>
      <c r="G700" s="45"/>
      <c r="H700" s="45"/>
      <c r="I700" s="45"/>
      <c r="J700" s="45"/>
    </row>
    <row r="701" spans="1:10" ht="14.1" customHeight="1" thickBot="1" x14ac:dyDescent="0.25">
      <c r="A701" s="102"/>
      <c r="B701" s="67" t="s">
        <v>1786</v>
      </c>
      <c r="C701" s="93">
        <f>IF(C700="","",IF(AND(MONTH(C700)&gt;=1,MONTH(C700)&lt;=3),1,IF(AND(MONTH(C700)&gt;=4,MONTH(C700)&lt;=6),2,IF(AND(MONTH(C700)&gt;=7,MONTH(C700)&lt;=9),3,4))))</f>
        <v>3</v>
      </c>
      <c r="D701" s="102"/>
      <c r="E701" s="67" t="s">
        <v>13192</v>
      </c>
      <c r="F701" s="66" t="s">
        <v>11112</v>
      </c>
      <c r="G701" s="45"/>
      <c r="H701" s="45"/>
      <c r="I701" s="45"/>
      <c r="J701" s="45"/>
    </row>
    <row r="702" spans="1:10" ht="14.1" customHeight="1" thickBot="1" x14ac:dyDescent="0.25">
      <c r="A702" s="45"/>
      <c r="B702" s="45"/>
      <c r="C702" s="45"/>
      <c r="D702" s="45"/>
      <c r="E702" s="45"/>
      <c r="F702" s="45"/>
      <c r="G702" s="45"/>
      <c r="H702" s="45"/>
      <c r="I702" s="45"/>
      <c r="J702" s="45"/>
    </row>
    <row r="703" spans="1:10" ht="14.1" customHeight="1" thickBot="1" x14ac:dyDescent="0.25">
      <c r="A703" s="72" t="s">
        <v>15735</v>
      </c>
      <c r="B703" s="72" t="s">
        <v>16146</v>
      </c>
      <c r="C703" s="72" t="s">
        <v>15641</v>
      </c>
      <c r="D703" s="72" t="s">
        <v>15251</v>
      </c>
      <c r="E703" s="72" t="s">
        <v>6932</v>
      </c>
      <c r="F703" s="72" t="s">
        <v>15280</v>
      </c>
      <c r="G703" s="45"/>
      <c r="H703" s="45"/>
      <c r="I703" s="45"/>
      <c r="J703" s="45"/>
    </row>
    <row r="704" spans="1:10" ht="14.1" customHeight="1" x14ac:dyDescent="0.2">
      <c r="A704" s="81">
        <v>90111503</v>
      </c>
      <c r="B704" s="69" t="str">
        <f ca="1">IFERROR(INDEX(UNSPSCDes,MATCH(INDIRECT(ADDRESS(ROW(),COLUMN()-1,4)),UNSPSCCode,0)),"")</f>
        <v>Hospedajes de cama y desayuno</v>
      </c>
      <c r="C704" s="81" t="s">
        <v>1449</v>
      </c>
      <c r="D704" s="81">
        <v>55</v>
      </c>
      <c r="E704" s="71">
        <v>12000</v>
      </c>
      <c r="F704" s="70">
        <f ca="1">INDIRECT(ADDRESS(ROW(),COLUMN()-2,4))*INDIRECT(ADDRESS(ROW(),COLUMN()-1,4))</f>
        <v>660000</v>
      </c>
      <c r="G704" s="45"/>
      <c r="H704" s="45"/>
      <c r="I704" s="45"/>
      <c r="J704" s="45"/>
    </row>
    <row r="705" spans="1:10" ht="13.5" customHeight="1" x14ac:dyDescent="0.2">
      <c r="A705" s="81">
        <v>90111503</v>
      </c>
      <c r="B705" s="69" t="str">
        <f ca="1">IFERROR(INDEX(UNSPSCDes,MATCH(INDIRECT(ADDRESS(ROW(),COLUMN()-1,4)),UNSPSCCode,0)),"")</f>
        <v>Hospedajes de cama y desayuno</v>
      </c>
      <c r="C705" s="81" t="s">
        <v>1449</v>
      </c>
      <c r="D705" s="81">
        <v>43</v>
      </c>
      <c r="E705" s="71">
        <v>10000</v>
      </c>
      <c r="F705" s="70">
        <f ca="1">INDIRECT(ADDRESS(ROW(),COLUMN()-2,4))*INDIRECT(ADDRESS(ROW(),COLUMN()-1,4))</f>
        <v>430000</v>
      </c>
      <c r="G705" s="45"/>
      <c r="H705" s="45"/>
      <c r="I705" s="45"/>
      <c r="J705" s="45"/>
    </row>
    <row r="706" spans="1:10" ht="14.1" customHeight="1" x14ac:dyDescent="0.2">
      <c r="A706" s="45"/>
      <c r="B706" s="45"/>
      <c r="C706" s="45"/>
      <c r="D706" s="45"/>
      <c r="E706" s="73" t="s">
        <v>12550</v>
      </c>
      <c r="F706" s="74">
        <f ca="1">SUM(Table321[MONTO TOTAL ESTIMADO])</f>
        <v>1090000</v>
      </c>
      <c r="G706" s="45"/>
      <c r="H706" s="45" t="str">
        <f>C697</f>
        <v>Servicios</v>
      </c>
      <c r="I706" s="45" t="str">
        <f>E697</f>
        <v>No</v>
      </c>
      <c r="J706" s="45" t="str">
        <f>D697</f>
        <v>Compras Menores</v>
      </c>
    </row>
    <row r="707" spans="1:10" ht="14.1" customHeight="1" thickBot="1" x14ac:dyDescent="0.3"/>
    <row r="708" spans="1:10" ht="33.75" customHeight="1" thickBot="1" x14ac:dyDescent="0.25">
      <c r="A708" s="64" t="s">
        <v>16382</v>
      </c>
      <c r="B708" s="64" t="s">
        <v>161</v>
      </c>
      <c r="C708" s="64" t="s">
        <v>11724</v>
      </c>
      <c r="D708" s="64" t="s">
        <v>14377</v>
      </c>
      <c r="E708" s="64" t="s">
        <v>10962</v>
      </c>
      <c r="F708" s="64" t="s">
        <v>11095</v>
      </c>
      <c r="G708" s="45"/>
      <c r="H708" s="45"/>
      <c r="I708" s="45"/>
      <c r="J708" s="45"/>
    </row>
    <row r="709" spans="1:10" ht="13.5" customHeight="1" thickBot="1" x14ac:dyDescent="0.25">
      <c r="A709" s="66" t="s">
        <v>18852</v>
      </c>
      <c r="B709" s="66" t="s">
        <v>18853</v>
      </c>
      <c r="C709" s="66" t="s">
        <v>6798</v>
      </c>
      <c r="D709" s="66" t="s">
        <v>17483</v>
      </c>
      <c r="E709" s="66" t="s">
        <v>17854</v>
      </c>
      <c r="F709" s="66"/>
      <c r="G709" s="45"/>
      <c r="H709" s="45"/>
      <c r="I709" s="45"/>
      <c r="J709" s="45"/>
    </row>
    <row r="710" spans="1:10" ht="14.1" customHeight="1" thickBot="1" x14ac:dyDescent="0.25">
      <c r="A710" s="101" t="s">
        <v>14827</v>
      </c>
      <c r="B710" s="67" t="s">
        <v>8528</v>
      </c>
      <c r="C710" s="76">
        <v>44835</v>
      </c>
      <c r="D710" s="101" t="s">
        <v>9386</v>
      </c>
      <c r="E710" s="67" t="s">
        <v>13093</v>
      </c>
      <c r="F710" s="66" t="s">
        <v>3080</v>
      </c>
      <c r="G710" s="45"/>
      <c r="H710" s="45"/>
      <c r="I710" s="45"/>
      <c r="J710" s="45"/>
    </row>
    <row r="711" spans="1:10" ht="14.1" customHeight="1" thickBot="1" x14ac:dyDescent="0.25">
      <c r="A711" s="102"/>
      <c r="B711" s="67" t="s">
        <v>1786</v>
      </c>
      <c r="C711" s="93">
        <f>IF(C710="","",IF(AND(MONTH(C710)&gt;=1,MONTH(C710)&lt;=3),1,IF(AND(MONTH(C710)&gt;=4,MONTH(C710)&lt;=6),2,IF(AND(MONTH(C710)&gt;=7,MONTH(C710)&lt;=9),3,4))))</f>
        <v>4</v>
      </c>
      <c r="D711" s="102"/>
      <c r="E711" s="67" t="s">
        <v>2417</v>
      </c>
      <c r="F711" s="66" t="s">
        <v>11112</v>
      </c>
      <c r="G711" s="45"/>
      <c r="H711" s="45"/>
      <c r="I711" s="45"/>
      <c r="J711" s="45"/>
    </row>
    <row r="712" spans="1:10" ht="14.1" customHeight="1" thickBot="1" x14ac:dyDescent="0.25">
      <c r="A712" s="102"/>
      <c r="B712" s="67" t="s">
        <v>12942</v>
      </c>
      <c r="C712" s="76">
        <v>44926</v>
      </c>
      <c r="D712" s="102"/>
      <c r="E712" s="67" t="s">
        <v>3073</v>
      </c>
      <c r="F712" s="66" t="s">
        <v>11112</v>
      </c>
      <c r="G712" s="45"/>
      <c r="H712" s="45"/>
      <c r="I712" s="45"/>
      <c r="J712" s="45"/>
    </row>
    <row r="713" spans="1:10" ht="14.1" customHeight="1" thickBot="1" x14ac:dyDescent="0.25">
      <c r="A713" s="102"/>
      <c r="B713" s="67" t="s">
        <v>1786</v>
      </c>
      <c r="C713" s="93">
        <f>IF(C712="","",IF(AND(MONTH(C712)&gt;=1,MONTH(C712)&lt;=3),1,IF(AND(MONTH(C712)&gt;=4,MONTH(C712)&lt;=6),2,IF(AND(MONTH(C712)&gt;=7,MONTH(C712)&lt;=9),3,4))))</f>
        <v>4</v>
      </c>
      <c r="D713" s="102"/>
      <c r="E713" s="67" t="s">
        <v>13192</v>
      </c>
      <c r="F713" s="66" t="s">
        <v>11112</v>
      </c>
      <c r="G713" s="45"/>
      <c r="H713" s="45"/>
      <c r="I713" s="45"/>
      <c r="J713" s="45"/>
    </row>
    <row r="714" spans="1:10" ht="14.1" customHeight="1" thickBot="1" x14ac:dyDescent="0.25">
      <c r="A714" s="45"/>
      <c r="B714" s="45"/>
      <c r="C714" s="45"/>
      <c r="D714" s="45"/>
      <c r="E714" s="45"/>
      <c r="F714" s="45"/>
      <c r="G714" s="45"/>
      <c r="H714" s="45"/>
      <c r="I714" s="45"/>
      <c r="J714" s="45"/>
    </row>
    <row r="715" spans="1:10" ht="14.1" customHeight="1" thickBot="1" x14ac:dyDescent="0.25">
      <c r="A715" s="72" t="s">
        <v>15735</v>
      </c>
      <c r="B715" s="72" t="s">
        <v>16146</v>
      </c>
      <c r="C715" s="72" t="s">
        <v>15641</v>
      </c>
      <c r="D715" s="72" t="s">
        <v>15251</v>
      </c>
      <c r="E715" s="72" t="s">
        <v>6932</v>
      </c>
      <c r="F715" s="72" t="s">
        <v>15280</v>
      </c>
      <c r="G715" s="45"/>
      <c r="H715" s="45"/>
      <c r="I715" s="45"/>
      <c r="J715" s="45"/>
    </row>
    <row r="716" spans="1:10" ht="14.1" customHeight="1" x14ac:dyDescent="0.2">
      <c r="A716" s="81">
        <v>90111503</v>
      </c>
      <c r="B716" s="69" t="str">
        <f ca="1">IFERROR(INDEX(UNSPSCDes,MATCH(INDIRECT(ADDRESS(ROW(),COLUMN()-1,4)),UNSPSCCode,0)),"")</f>
        <v>Hospedajes de cama y desayuno</v>
      </c>
      <c r="C716" s="81" t="s">
        <v>1449</v>
      </c>
      <c r="D716" s="81">
        <v>143</v>
      </c>
      <c r="E716" s="71">
        <v>12000</v>
      </c>
      <c r="F716" s="70">
        <f ca="1">INDIRECT(ADDRESS(ROW(),COLUMN()-2,4))*INDIRECT(ADDRESS(ROW(),COLUMN()-1,4))</f>
        <v>1716000</v>
      </c>
      <c r="G716" s="45"/>
      <c r="H716" s="45"/>
      <c r="I716" s="45"/>
      <c r="J716" s="45"/>
    </row>
    <row r="717" spans="1:10" ht="13.5" customHeight="1" x14ac:dyDescent="0.2">
      <c r="A717" s="81">
        <v>90111503</v>
      </c>
      <c r="B717" s="69" t="str">
        <f ca="1">IFERROR(INDEX(UNSPSCDes,MATCH(INDIRECT(ADDRESS(ROW(),COLUMN()-1,4)),UNSPSCCode,0)),"")</f>
        <v>Hospedajes de cama y desayuno</v>
      </c>
      <c r="C717" s="81" t="s">
        <v>1449</v>
      </c>
      <c r="D717" s="81">
        <v>98</v>
      </c>
      <c r="E717" s="71">
        <v>10000</v>
      </c>
      <c r="F717" s="70">
        <f ca="1">INDIRECT(ADDRESS(ROW(),COLUMN()-2,4))*INDIRECT(ADDRESS(ROW(),COLUMN()-1,4))</f>
        <v>980000</v>
      </c>
      <c r="G717" s="45"/>
      <c r="H717" s="45"/>
      <c r="I717" s="45"/>
      <c r="J717" s="45"/>
    </row>
    <row r="718" spans="1:10" ht="13.5" customHeight="1" x14ac:dyDescent="0.2">
      <c r="A718" s="81">
        <v>90111503</v>
      </c>
      <c r="B718" s="69" t="str">
        <f ca="1">IFERROR(INDEX(UNSPSCDes,MATCH(INDIRECT(ADDRESS(ROW(),COLUMN()-1,4)),UNSPSCCode,0)),"")</f>
        <v>Hospedajes de cama y desayuno</v>
      </c>
      <c r="C718" s="81" t="s">
        <v>1449</v>
      </c>
      <c r="D718" s="81">
        <v>41</v>
      </c>
      <c r="E718" s="71">
        <v>8000</v>
      </c>
      <c r="F718" s="70">
        <f ca="1">INDIRECT(ADDRESS(ROW(),COLUMN()-2,4))*INDIRECT(ADDRESS(ROW(),COLUMN()-1,4))</f>
        <v>328000</v>
      </c>
      <c r="G718" s="45"/>
      <c r="H718" s="45"/>
      <c r="I718" s="45"/>
      <c r="J718" s="45"/>
    </row>
    <row r="719" spans="1:10" ht="13.5" customHeight="1" x14ac:dyDescent="0.2">
      <c r="A719" s="81">
        <v>90111503</v>
      </c>
      <c r="B719" s="69" t="str">
        <f ca="1">IFERROR(INDEX(UNSPSCDes,MATCH(INDIRECT(ADDRESS(ROW(),COLUMN()-1,4)),UNSPSCCode,0)),"")</f>
        <v>Hospedajes de cama y desayuno</v>
      </c>
      <c r="C719" s="81" t="s">
        <v>1449</v>
      </c>
      <c r="D719" s="81">
        <v>51</v>
      </c>
      <c r="E719" s="71">
        <v>7000</v>
      </c>
      <c r="F719" s="70">
        <f ca="1">INDIRECT(ADDRESS(ROW(),COLUMN()-2,4))*INDIRECT(ADDRESS(ROW(),COLUMN()-1,4))</f>
        <v>357000</v>
      </c>
      <c r="G719" s="45"/>
      <c r="H719" s="45"/>
      <c r="I719" s="45"/>
      <c r="J719" s="45"/>
    </row>
    <row r="720" spans="1:10" ht="14.1" customHeight="1" x14ac:dyDescent="0.2">
      <c r="A720" s="45"/>
      <c r="B720" s="45"/>
      <c r="C720" s="45"/>
      <c r="D720" s="45"/>
      <c r="E720" s="73" t="s">
        <v>12550</v>
      </c>
      <c r="F720" s="74">
        <f ca="1">SUM(Table322[MONTO TOTAL ESTIMADO])</f>
        <v>3381000</v>
      </c>
      <c r="G720" s="45"/>
      <c r="H720" s="45" t="str">
        <f>C709</f>
        <v>Servicios</v>
      </c>
      <c r="I720" s="45" t="str">
        <f>E709</f>
        <v>No</v>
      </c>
      <c r="J720" s="45" t="str">
        <f>D709</f>
        <v>Compras Menores</v>
      </c>
    </row>
    <row r="721" spans="1:10" ht="14.1" customHeight="1" thickBot="1" x14ac:dyDescent="0.3"/>
    <row r="722" spans="1:10" ht="33.75" customHeight="1" thickBot="1" x14ac:dyDescent="0.25">
      <c r="A722" s="64" t="s">
        <v>16382</v>
      </c>
      <c r="B722" s="64" t="s">
        <v>161</v>
      </c>
      <c r="C722" s="64" t="s">
        <v>11724</v>
      </c>
      <c r="D722" s="64" t="s">
        <v>14377</v>
      </c>
      <c r="E722" s="64" t="s">
        <v>10962</v>
      </c>
      <c r="F722" s="64" t="s">
        <v>11095</v>
      </c>
      <c r="G722" s="45"/>
      <c r="H722" s="45"/>
      <c r="I722" s="45"/>
      <c r="J722" s="45"/>
    </row>
    <row r="723" spans="1:10" ht="13.5" customHeight="1" thickBot="1" x14ac:dyDescent="0.25">
      <c r="A723" s="66" t="s">
        <v>18854</v>
      </c>
      <c r="B723" s="66" t="s">
        <v>18855</v>
      </c>
      <c r="C723" s="66" t="s">
        <v>17798</v>
      </c>
      <c r="D723" s="66" t="s">
        <v>1875</v>
      </c>
      <c r="E723" s="66" t="s">
        <v>17854</v>
      </c>
      <c r="F723" s="66"/>
      <c r="G723" s="45"/>
      <c r="H723" s="45"/>
      <c r="I723" s="45"/>
      <c r="J723" s="45"/>
    </row>
    <row r="724" spans="1:10" ht="14.1" customHeight="1" thickBot="1" x14ac:dyDescent="0.25">
      <c r="A724" s="101" t="s">
        <v>14827</v>
      </c>
      <c r="B724" s="67" t="s">
        <v>8528</v>
      </c>
      <c r="C724" s="76">
        <v>44562</v>
      </c>
      <c r="D724" s="101" t="s">
        <v>9386</v>
      </c>
      <c r="E724" s="67" t="s">
        <v>13093</v>
      </c>
      <c r="F724" s="66" t="s">
        <v>3080</v>
      </c>
      <c r="G724" s="45"/>
      <c r="H724" s="45"/>
      <c r="I724" s="45"/>
      <c r="J724" s="45"/>
    </row>
    <row r="725" spans="1:10" ht="14.1" customHeight="1" thickBot="1" x14ac:dyDescent="0.25">
      <c r="A725" s="102"/>
      <c r="B725" s="67" t="s">
        <v>1786</v>
      </c>
      <c r="C725" s="93">
        <f>IF(C724="","",IF(AND(MONTH(C724)&gt;=1,MONTH(C724)&lt;=3),1,IF(AND(MONTH(C724)&gt;=4,MONTH(C724)&lt;=6),2,IF(AND(MONTH(C724)&gt;=7,MONTH(C724)&lt;=9),3,4))))</f>
        <v>1</v>
      </c>
      <c r="D725" s="102"/>
      <c r="E725" s="67" t="s">
        <v>2417</v>
      </c>
      <c r="F725" s="66" t="s">
        <v>11112</v>
      </c>
      <c r="G725" s="45"/>
      <c r="H725" s="45"/>
      <c r="I725" s="45"/>
      <c r="J725" s="45"/>
    </row>
    <row r="726" spans="1:10" ht="14.1" customHeight="1" thickBot="1" x14ac:dyDescent="0.25">
      <c r="A726" s="102"/>
      <c r="B726" s="67" t="s">
        <v>12942</v>
      </c>
      <c r="C726" s="76">
        <v>44651</v>
      </c>
      <c r="D726" s="102"/>
      <c r="E726" s="67" t="s">
        <v>3073</v>
      </c>
      <c r="F726" s="66" t="s">
        <v>11112</v>
      </c>
      <c r="G726" s="45"/>
      <c r="H726" s="45"/>
      <c r="I726" s="45"/>
      <c r="J726" s="45"/>
    </row>
    <row r="727" spans="1:10" ht="14.1" customHeight="1" thickBot="1" x14ac:dyDescent="0.25">
      <c r="A727" s="102"/>
      <c r="B727" s="67" t="s">
        <v>1786</v>
      </c>
      <c r="C727" s="93">
        <f>IF(C726="","",IF(AND(MONTH(C726)&gt;=1,MONTH(C726)&lt;=3),1,IF(AND(MONTH(C726)&gt;=4,MONTH(C726)&lt;=6),2,IF(AND(MONTH(C726)&gt;=7,MONTH(C726)&lt;=9),3,4))))</f>
        <v>1</v>
      </c>
      <c r="D727" s="102"/>
      <c r="E727" s="67" t="s">
        <v>13192</v>
      </c>
      <c r="F727" s="66" t="s">
        <v>11112</v>
      </c>
      <c r="G727" s="45"/>
      <c r="H727" s="45"/>
      <c r="I727" s="45"/>
      <c r="J727" s="45"/>
    </row>
    <row r="728" spans="1:10" ht="14.1" customHeight="1" thickBot="1" x14ac:dyDescent="0.25">
      <c r="A728" s="45"/>
      <c r="B728" s="45"/>
      <c r="C728" s="45"/>
      <c r="D728" s="45"/>
      <c r="E728" s="45"/>
      <c r="F728" s="45"/>
      <c r="G728" s="45"/>
      <c r="H728" s="45"/>
      <c r="I728" s="45"/>
      <c r="J728" s="45"/>
    </row>
    <row r="729" spans="1:10" ht="14.1" customHeight="1" thickBot="1" x14ac:dyDescent="0.25">
      <c r="A729" s="72" t="s">
        <v>15735</v>
      </c>
      <c r="B729" s="72" t="s">
        <v>16146</v>
      </c>
      <c r="C729" s="72" t="s">
        <v>15641</v>
      </c>
      <c r="D729" s="72" t="s">
        <v>15251</v>
      </c>
      <c r="E729" s="72" t="s">
        <v>6932</v>
      </c>
      <c r="F729" s="72" t="s">
        <v>15280</v>
      </c>
      <c r="G729" s="45"/>
      <c r="H729" s="45"/>
      <c r="I729" s="45"/>
      <c r="J729" s="45"/>
    </row>
    <row r="730" spans="1:10" ht="14.1" customHeight="1" x14ac:dyDescent="0.2">
      <c r="A730" s="81">
        <v>55121727</v>
      </c>
      <c r="B730" s="69" t="str">
        <f t="shared" ref="B730:B744" ca="1" si="38">IFERROR(INDEX(UNSPSCDes,MATCH(INDIRECT(ADDRESS(ROW(),COLUMN()-1,4)),UNSPSCCode,0)),"")</f>
        <v>Letreros</v>
      </c>
      <c r="C730" s="81" t="s">
        <v>1449</v>
      </c>
      <c r="D730" s="81">
        <v>15</v>
      </c>
      <c r="E730" s="71">
        <v>20000</v>
      </c>
      <c r="F730" s="70">
        <f t="shared" ref="F730:F744" ca="1" si="39">INDIRECT(ADDRESS(ROW(),COLUMN()-2,4))*INDIRECT(ADDRESS(ROW(),COLUMN()-1,4))</f>
        <v>300000</v>
      </c>
      <c r="G730" s="45"/>
      <c r="H730" s="45"/>
      <c r="I730" s="45"/>
      <c r="J730" s="45"/>
    </row>
    <row r="731" spans="1:10" ht="13.5" customHeight="1" x14ac:dyDescent="0.2">
      <c r="A731" s="81">
        <v>55101515</v>
      </c>
      <c r="B731" s="69" t="str">
        <f t="shared" ca="1" si="38"/>
        <v>Material promocional o reportes anuales</v>
      </c>
      <c r="C731" s="81" t="s">
        <v>1449</v>
      </c>
      <c r="D731" s="81">
        <v>5</v>
      </c>
      <c r="E731" s="71">
        <v>50000</v>
      </c>
      <c r="F731" s="70">
        <f t="shared" ca="1" si="39"/>
        <v>250000</v>
      </c>
      <c r="G731" s="45"/>
      <c r="H731" s="45"/>
      <c r="I731" s="45"/>
      <c r="J731" s="45"/>
    </row>
    <row r="732" spans="1:10" ht="13.5" customHeight="1" x14ac:dyDescent="0.2">
      <c r="A732" s="81">
        <v>60121008</v>
      </c>
      <c r="B732" s="69" t="str">
        <f t="shared" ca="1" si="38"/>
        <v>Afiches</v>
      </c>
      <c r="C732" s="81" t="s">
        <v>1449</v>
      </c>
      <c r="D732" s="81">
        <v>45</v>
      </c>
      <c r="E732" s="71">
        <v>2500</v>
      </c>
      <c r="F732" s="70">
        <f t="shared" ca="1" si="39"/>
        <v>112500</v>
      </c>
      <c r="G732" s="45"/>
      <c r="H732" s="45"/>
      <c r="I732" s="45"/>
      <c r="J732" s="45"/>
    </row>
    <row r="733" spans="1:10" ht="13.5" customHeight="1" x14ac:dyDescent="0.2">
      <c r="A733" s="81">
        <v>82101505</v>
      </c>
      <c r="B733" s="69" t="str">
        <f t="shared" ca="1" si="38"/>
        <v>Publicidad en volantes o cupones</v>
      </c>
      <c r="C733" s="81" t="s">
        <v>1449</v>
      </c>
      <c r="D733" s="81">
        <v>1500</v>
      </c>
      <c r="E733" s="71">
        <v>50</v>
      </c>
      <c r="F733" s="70">
        <f t="shared" ca="1" si="39"/>
        <v>75000</v>
      </c>
      <c r="G733" s="45"/>
      <c r="H733" s="45"/>
      <c r="I733" s="45"/>
      <c r="J733" s="45"/>
    </row>
    <row r="734" spans="1:10" ht="13.5" customHeight="1" x14ac:dyDescent="0.2">
      <c r="A734" s="81">
        <v>49101705</v>
      </c>
      <c r="B734" s="69" t="str">
        <f t="shared" ca="1" si="38"/>
        <v>Certificados</v>
      </c>
      <c r="C734" s="81" t="s">
        <v>1449</v>
      </c>
      <c r="D734" s="81">
        <v>75</v>
      </c>
      <c r="E734" s="71">
        <v>3000</v>
      </c>
      <c r="F734" s="70">
        <f t="shared" ca="1" si="39"/>
        <v>225000</v>
      </c>
      <c r="G734" s="45"/>
      <c r="H734" s="45"/>
      <c r="I734" s="45"/>
      <c r="J734" s="45"/>
    </row>
    <row r="735" spans="1:10" ht="13.5" customHeight="1" x14ac:dyDescent="0.2">
      <c r="A735" s="81">
        <v>14111611</v>
      </c>
      <c r="B735" s="69" t="str">
        <f t="shared" ca="1" si="38"/>
        <v>Tarjetas de invitación o de anuncio</v>
      </c>
      <c r="C735" s="81" t="s">
        <v>1449</v>
      </c>
      <c r="D735" s="81">
        <v>300</v>
      </c>
      <c r="E735" s="71">
        <v>250</v>
      </c>
      <c r="F735" s="70">
        <f t="shared" ca="1" si="39"/>
        <v>75000</v>
      </c>
      <c r="G735" s="45"/>
      <c r="H735" s="45"/>
      <c r="I735" s="45"/>
      <c r="J735" s="45"/>
    </row>
    <row r="736" spans="1:10" ht="13.5" customHeight="1" x14ac:dyDescent="0.2">
      <c r="A736" s="81">
        <v>55121706</v>
      </c>
      <c r="B736" s="69" t="str">
        <f t="shared" ca="1" si="38"/>
        <v>Pancartas</v>
      </c>
      <c r="C736" s="81" t="s">
        <v>1449</v>
      </c>
      <c r="D736" s="81">
        <v>1000</v>
      </c>
      <c r="E736" s="71">
        <v>180</v>
      </c>
      <c r="F736" s="70">
        <f t="shared" ca="1" si="39"/>
        <v>180000</v>
      </c>
      <c r="G736" s="45"/>
      <c r="H736" s="45"/>
      <c r="I736" s="45"/>
      <c r="J736" s="45"/>
    </row>
    <row r="737" spans="1:10" ht="13.5" customHeight="1" x14ac:dyDescent="0.2">
      <c r="A737" s="81">
        <v>82121510</v>
      </c>
      <c r="B737" s="69" t="str">
        <f t="shared" ca="1" si="38"/>
        <v>Impresión textil</v>
      </c>
      <c r="C737" s="81" t="s">
        <v>1449</v>
      </c>
      <c r="D737" s="81">
        <v>300</v>
      </c>
      <c r="E737" s="71">
        <v>1000</v>
      </c>
      <c r="F737" s="70">
        <f t="shared" ca="1" si="39"/>
        <v>300000</v>
      </c>
      <c r="G737" s="45"/>
      <c r="H737" s="45"/>
      <c r="I737" s="45"/>
      <c r="J737" s="45"/>
    </row>
    <row r="738" spans="1:10" ht="13.5" customHeight="1" x14ac:dyDescent="0.2">
      <c r="A738" s="81">
        <v>55121723</v>
      </c>
      <c r="B738" s="69" t="str">
        <f t="shared" ca="1" si="38"/>
        <v>Bases o soportes para señales</v>
      </c>
      <c r="C738" s="81" t="s">
        <v>1449</v>
      </c>
      <c r="D738" s="81">
        <v>35</v>
      </c>
      <c r="E738" s="71">
        <v>5500</v>
      </c>
      <c r="F738" s="70">
        <f t="shared" ca="1" si="39"/>
        <v>192500</v>
      </c>
      <c r="G738" s="45"/>
      <c r="H738" s="45"/>
      <c r="I738" s="45"/>
      <c r="J738" s="45"/>
    </row>
    <row r="739" spans="1:10" ht="13.5" customHeight="1" x14ac:dyDescent="0.2">
      <c r="A739" s="81">
        <v>55121727</v>
      </c>
      <c r="B739" s="69" t="str">
        <f t="shared" ca="1" si="38"/>
        <v>Letreros</v>
      </c>
      <c r="C739" s="81" t="s">
        <v>1449</v>
      </c>
      <c r="D739" s="81">
        <v>20</v>
      </c>
      <c r="E739" s="71">
        <v>400</v>
      </c>
      <c r="F739" s="70">
        <f t="shared" ca="1" si="39"/>
        <v>8000</v>
      </c>
      <c r="G739" s="45"/>
      <c r="H739" s="45"/>
      <c r="I739" s="45"/>
      <c r="J739" s="45"/>
    </row>
    <row r="740" spans="1:10" ht="13.5" customHeight="1" x14ac:dyDescent="0.2">
      <c r="A740" s="81">
        <v>60121008</v>
      </c>
      <c r="B740" s="69" t="str">
        <f t="shared" ca="1" si="38"/>
        <v>Afiches</v>
      </c>
      <c r="C740" s="81" t="s">
        <v>1449</v>
      </c>
      <c r="D740" s="81">
        <v>70</v>
      </c>
      <c r="E740" s="71">
        <v>1500</v>
      </c>
      <c r="F740" s="70">
        <f t="shared" ca="1" si="39"/>
        <v>105000</v>
      </c>
      <c r="G740" s="45"/>
      <c r="H740" s="45"/>
      <c r="I740" s="45"/>
      <c r="J740" s="45"/>
    </row>
    <row r="741" spans="1:10" ht="13.5" customHeight="1" x14ac:dyDescent="0.2">
      <c r="A741" s="81">
        <v>55101504</v>
      </c>
      <c r="B741" s="69" t="str">
        <f t="shared" ca="1" si="38"/>
        <v>Periódicos</v>
      </c>
      <c r="C741" s="81" t="s">
        <v>1449</v>
      </c>
      <c r="D741" s="81">
        <v>8000</v>
      </c>
      <c r="E741" s="71">
        <v>30</v>
      </c>
      <c r="F741" s="70">
        <f t="shared" ca="1" si="39"/>
        <v>240000</v>
      </c>
      <c r="G741" s="45"/>
      <c r="H741" s="45"/>
      <c r="I741" s="45"/>
      <c r="J741" s="45"/>
    </row>
    <row r="742" spans="1:10" ht="13.5" customHeight="1" x14ac:dyDescent="0.2">
      <c r="A742" s="81">
        <v>82121510</v>
      </c>
      <c r="B742" s="69" t="str">
        <f t="shared" ca="1" si="38"/>
        <v>Impresión textil</v>
      </c>
      <c r="C742" s="81" t="s">
        <v>1449</v>
      </c>
      <c r="D742" s="81">
        <v>300</v>
      </c>
      <c r="E742" s="71">
        <v>500</v>
      </c>
      <c r="F742" s="70">
        <f t="shared" ca="1" si="39"/>
        <v>150000</v>
      </c>
      <c r="G742" s="45"/>
      <c r="H742" s="45"/>
      <c r="I742" s="45"/>
      <c r="J742" s="45"/>
    </row>
    <row r="743" spans="1:10" ht="13.5" customHeight="1" x14ac:dyDescent="0.2">
      <c r="A743" s="81">
        <v>82121507</v>
      </c>
      <c r="B743" s="69" t="str">
        <f t="shared" ca="1" si="38"/>
        <v>Impresión de papelería o formularios comerciales</v>
      </c>
      <c r="C743" s="81" t="s">
        <v>1449</v>
      </c>
      <c r="D743" s="81">
        <v>45</v>
      </c>
      <c r="E743" s="71">
        <v>4800</v>
      </c>
      <c r="F743" s="70">
        <f t="shared" ca="1" si="39"/>
        <v>216000</v>
      </c>
      <c r="G743" s="45"/>
      <c r="H743" s="45"/>
      <c r="I743" s="45"/>
      <c r="J743" s="45"/>
    </row>
    <row r="744" spans="1:10" ht="13.5" customHeight="1" x14ac:dyDescent="0.2">
      <c r="A744" s="81">
        <v>82121510</v>
      </c>
      <c r="B744" s="69" t="str">
        <f t="shared" ca="1" si="38"/>
        <v>Impresión textil</v>
      </c>
      <c r="C744" s="81" t="s">
        <v>1449</v>
      </c>
      <c r="D744" s="81">
        <v>900</v>
      </c>
      <c r="E744" s="71">
        <v>850</v>
      </c>
      <c r="F744" s="70">
        <f t="shared" ca="1" si="39"/>
        <v>765000</v>
      </c>
      <c r="G744" s="45"/>
      <c r="H744" s="45"/>
      <c r="I744" s="45"/>
      <c r="J744" s="45"/>
    </row>
    <row r="745" spans="1:10" ht="14.1" customHeight="1" x14ac:dyDescent="0.2">
      <c r="A745" s="45"/>
      <c r="B745" s="45"/>
      <c r="C745" s="45"/>
      <c r="D745" s="45"/>
      <c r="E745" s="73" t="s">
        <v>12550</v>
      </c>
      <c r="F745" s="74">
        <f ca="1">SUM(Table347[MONTO TOTAL ESTIMADO])</f>
        <v>3194000</v>
      </c>
      <c r="G745" s="45"/>
      <c r="H745" s="45" t="str">
        <f>C723</f>
        <v>Bienes</v>
      </c>
      <c r="I745" s="45" t="str">
        <f>E723</f>
        <v>No</v>
      </c>
      <c r="J745" s="45" t="str">
        <f>D723</f>
        <v>Comparacion de Precios</v>
      </c>
    </row>
    <row r="746" spans="1:10" ht="14.1" customHeight="1" thickBot="1" x14ac:dyDescent="0.3"/>
    <row r="747" spans="1:10" ht="33.75" customHeight="1" thickBot="1" x14ac:dyDescent="0.25">
      <c r="A747" s="64" t="s">
        <v>16382</v>
      </c>
      <c r="B747" s="64" t="s">
        <v>161</v>
      </c>
      <c r="C747" s="64" t="s">
        <v>11724</v>
      </c>
      <c r="D747" s="64" t="s">
        <v>14377</v>
      </c>
      <c r="E747" s="64" t="s">
        <v>10962</v>
      </c>
      <c r="F747" s="64" t="s">
        <v>11095</v>
      </c>
      <c r="G747" s="45"/>
      <c r="H747" s="45"/>
      <c r="I747" s="45"/>
      <c r="J747" s="45"/>
    </row>
    <row r="748" spans="1:10" ht="13.5" customHeight="1" thickBot="1" x14ac:dyDescent="0.25">
      <c r="A748" s="66" t="s">
        <v>18854</v>
      </c>
      <c r="B748" s="66" t="s">
        <v>18855</v>
      </c>
      <c r="C748" s="66" t="s">
        <v>17798</v>
      </c>
      <c r="D748" s="66" t="s">
        <v>2518</v>
      </c>
      <c r="E748" s="66" t="s">
        <v>17854</v>
      </c>
      <c r="F748" s="66"/>
      <c r="G748" s="45"/>
      <c r="H748" s="45"/>
      <c r="I748" s="45"/>
      <c r="J748" s="45"/>
    </row>
    <row r="749" spans="1:10" ht="14.1" customHeight="1" thickBot="1" x14ac:dyDescent="0.25">
      <c r="A749" s="101" t="s">
        <v>14827</v>
      </c>
      <c r="B749" s="67" t="s">
        <v>8528</v>
      </c>
      <c r="C749" s="76">
        <v>44652</v>
      </c>
      <c r="D749" s="101" t="s">
        <v>9386</v>
      </c>
      <c r="E749" s="67" t="s">
        <v>13093</v>
      </c>
      <c r="F749" s="66" t="s">
        <v>3080</v>
      </c>
      <c r="G749" s="45"/>
      <c r="H749" s="45"/>
      <c r="I749" s="45"/>
      <c r="J749" s="45"/>
    </row>
    <row r="750" spans="1:10" ht="14.1" customHeight="1" thickBot="1" x14ac:dyDescent="0.25">
      <c r="A750" s="102"/>
      <c r="B750" s="67" t="s">
        <v>1786</v>
      </c>
      <c r="C750" s="93">
        <f>IF(C749="","",IF(AND(MONTH(C749)&gt;=1,MONTH(C749)&lt;=3),1,IF(AND(MONTH(C749)&gt;=4,MONTH(C749)&lt;=6),2,IF(AND(MONTH(C749)&gt;=7,MONTH(C749)&lt;=9),3,4))))</f>
        <v>2</v>
      </c>
      <c r="D750" s="102"/>
      <c r="E750" s="67" t="s">
        <v>2417</v>
      </c>
      <c r="F750" s="66" t="s">
        <v>11112</v>
      </c>
      <c r="G750" s="45"/>
      <c r="H750" s="45"/>
      <c r="I750" s="45"/>
      <c r="J750" s="45"/>
    </row>
    <row r="751" spans="1:10" ht="14.1" customHeight="1" thickBot="1" x14ac:dyDescent="0.25">
      <c r="A751" s="102"/>
      <c r="B751" s="67" t="s">
        <v>12942</v>
      </c>
      <c r="C751" s="76">
        <v>44742</v>
      </c>
      <c r="D751" s="102"/>
      <c r="E751" s="67" t="s">
        <v>3073</v>
      </c>
      <c r="F751" s="66" t="s">
        <v>11112</v>
      </c>
      <c r="G751" s="45"/>
      <c r="H751" s="45"/>
      <c r="I751" s="45"/>
      <c r="J751" s="45"/>
    </row>
    <row r="752" spans="1:10" ht="14.1" customHeight="1" thickBot="1" x14ac:dyDescent="0.25">
      <c r="A752" s="102"/>
      <c r="B752" s="67" t="s">
        <v>1786</v>
      </c>
      <c r="C752" s="93">
        <f>IF(C751="","",IF(AND(MONTH(C751)&gt;=1,MONTH(C751)&lt;=3),1,IF(AND(MONTH(C751)&gt;=4,MONTH(C751)&lt;=6),2,IF(AND(MONTH(C751)&gt;=7,MONTH(C751)&lt;=9),3,4))))</f>
        <v>2</v>
      </c>
      <c r="D752" s="102"/>
      <c r="E752" s="67" t="s">
        <v>13192</v>
      </c>
      <c r="F752" s="66" t="s">
        <v>11112</v>
      </c>
      <c r="G752" s="45"/>
      <c r="H752" s="45"/>
      <c r="I752" s="45"/>
      <c r="J752" s="45"/>
    </row>
    <row r="753" spans="1:10" ht="14.1" customHeight="1" thickBot="1" x14ac:dyDescent="0.25">
      <c r="A753" s="45"/>
      <c r="B753" s="45"/>
      <c r="C753" s="45"/>
      <c r="D753" s="45"/>
      <c r="E753" s="45"/>
      <c r="F753" s="45"/>
      <c r="G753" s="45"/>
      <c r="H753" s="45"/>
      <c r="I753" s="45"/>
      <c r="J753" s="45"/>
    </row>
    <row r="754" spans="1:10" ht="14.1" customHeight="1" thickBot="1" x14ac:dyDescent="0.25">
      <c r="A754" s="72" t="s">
        <v>15735</v>
      </c>
      <c r="B754" s="72" t="s">
        <v>16146</v>
      </c>
      <c r="C754" s="72" t="s">
        <v>15641</v>
      </c>
      <c r="D754" s="72" t="s">
        <v>15251</v>
      </c>
      <c r="E754" s="72" t="s">
        <v>6932</v>
      </c>
      <c r="F754" s="72" t="s">
        <v>15280</v>
      </c>
      <c r="G754" s="45"/>
      <c r="H754" s="45"/>
      <c r="I754" s="45"/>
      <c r="J754" s="45"/>
    </row>
    <row r="755" spans="1:10" ht="14.1" customHeight="1" x14ac:dyDescent="0.2">
      <c r="A755" s="81">
        <v>55101515</v>
      </c>
      <c r="B755" s="69" t="str">
        <f t="shared" ref="B755:B785" ca="1" si="40">IFERROR(INDEX(UNSPSCDes,MATCH(INDIRECT(ADDRESS(ROW(),COLUMN()-1,4)),UNSPSCCode,0)),"")</f>
        <v>Material promocional o reportes anuales</v>
      </c>
      <c r="C755" s="81" t="s">
        <v>1449</v>
      </c>
      <c r="D755" s="81">
        <v>6</v>
      </c>
      <c r="E755" s="71">
        <v>50000</v>
      </c>
      <c r="F755" s="70">
        <f t="shared" ref="F755:F785" ca="1" si="41">INDIRECT(ADDRESS(ROW(),COLUMN()-2,4))*INDIRECT(ADDRESS(ROW(),COLUMN()-1,4))</f>
        <v>300000</v>
      </c>
      <c r="G755" s="45"/>
      <c r="H755" s="45"/>
      <c r="I755" s="45"/>
      <c r="J755" s="45"/>
    </row>
    <row r="756" spans="1:10" ht="13.5" customHeight="1" x14ac:dyDescent="0.2">
      <c r="A756" s="81">
        <v>60121008</v>
      </c>
      <c r="B756" s="69" t="str">
        <f t="shared" ca="1" si="40"/>
        <v>Afiches</v>
      </c>
      <c r="C756" s="81" t="s">
        <v>1449</v>
      </c>
      <c r="D756" s="81">
        <v>80</v>
      </c>
      <c r="E756" s="71">
        <v>2500</v>
      </c>
      <c r="F756" s="70">
        <f t="shared" ca="1" si="41"/>
        <v>200000</v>
      </c>
      <c r="G756" s="45"/>
      <c r="H756" s="45"/>
      <c r="I756" s="45"/>
      <c r="J756" s="45"/>
    </row>
    <row r="757" spans="1:10" ht="13.5" customHeight="1" x14ac:dyDescent="0.2">
      <c r="A757" s="81">
        <v>82101505</v>
      </c>
      <c r="B757" s="69" t="str">
        <f t="shared" ca="1" si="40"/>
        <v>Publicidad en volantes o cupones</v>
      </c>
      <c r="C757" s="81" t="s">
        <v>1449</v>
      </c>
      <c r="D757" s="81">
        <v>1500</v>
      </c>
      <c r="E757" s="71">
        <v>5</v>
      </c>
      <c r="F757" s="70">
        <f t="shared" ca="1" si="41"/>
        <v>7500</v>
      </c>
      <c r="G757" s="45"/>
      <c r="H757" s="45"/>
      <c r="I757" s="45"/>
      <c r="J757" s="45"/>
    </row>
    <row r="758" spans="1:10" ht="13.5" customHeight="1" x14ac:dyDescent="0.2">
      <c r="A758" s="81">
        <v>49101705</v>
      </c>
      <c r="B758" s="69" t="str">
        <f t="shared" ca="1" si="40"/>
        <v>Certificados</v>
      </c>
      <c r="C758" s="81" t="s">
        <v>1449</v>
      </c>
      <c r="D758" s="81">
        <v>50</v>
      </c>
      <c r="E758" s="71">
        <v>5500</v>
      </c>
      <c r="F758" s="70">
        <f t="shared" ca="1" si="41"/>
        <v>275000</v>
      </c>
      <c r="G758" s="45"/>
      <c r="H758" s="45"/>
      <c r="I758" s="45"/>
      <c r="J758" s="45"/>
    </row>
    <row r="759" spans="1:10" ht="13.5" customHeight="1" x14ac:dyDescent="0.2">
      <c r="A759" s="81">
        <v>14111611</v>
      </c>
      <c r="B759" s="69" t="str">
        <f t="shared" ca="1" si="40"/>
        <v>Tarjetas de invitación o de anuncio</v>
      </c>
      <c r="C759" s="81" t="s">
        <v>1449</v>
      </c>
      <c r="D759" s="81">
        <v>700</v>
      </c>
      <c r="E759" s="71">
        <v>250</v>
      </c>
      <c r="F759" s="70">
        <f t="shared" ca="1" si="41"/>
        <v>175000</v>
      </c>
      <c r="G759" s="45"/>
      <c r="H759" s="45"/>
      <c r="I759" s="45"/>
      <c r="J759" s="45"/>
    </row>
    <row r="760" spans="1:10" ht="13.5" customHeight="1" x14ac:dyDescent="0.2">
      <c r="A760" s="81">
        <v>55121706</v>
      </c>
      <c r="B760" s="69" t="str">
        <f t="shared" ca="1" si="40"/>
        <v>Pancartas</v>
      </c>
      <c r="C760" s="81" t="s">
        <v>1449</v>
      </c>
      <c r="D760" s="81">
        <v>2000</v>
      </c>
      <c r="E760" s="71">
        <v>180</v>
      </c>
      <c r="F760" s="70">
        <f t="shared" ca="1" si="41"/>
        <v>360000</v>
      </c>
      <c r="G760" s="45"/>
      <c r="H760" s="45"/>
      <c r="I760" s="45"/>
      <c r="J760" s="45"/>
    </row>
    <row r="761" spans="1:10" ht="13.5" customHeight="1" x14ac:dyDescent="0.2">
      <c r="A761" s="81">
        <v>55121723</v>
      </c>
      <c r="B761" s="69" t="str">
        <f t="shared" ca="1" si="40"/>
        <v>Bases o soportes para señales</v>
      </c>
      <c r="C761" s="81" t="s">
        <v>1449</v>
      </c>
      <c r="D761" s="81">
        <v>25</v>
      </c>
      <c r="E761" s="71">
        <v>5500</v>
      </c>
      <c r="F761" s="70">
        <f t="shared" ca="1" si="41"/>
        <v>137500</v>
      </c>
      <c r="G761" s="45"/>
      <c r="H761" s="45"/>
      <c r="I761" s="45"/>
      <c r="J761" s="45"/>
    </row>
    <row r="762" spans="1:10" ht="13.5" customHeight="1" x14ac:dyDescent="0.2">
      <c r="A762" s="81">
        <v>55121727</v>
      </c>
      <c r="B762" s="69" t="str">
        <f t="shared" ca="1" si="40"/>
        <v>Letreros</v>
      </c>
      <c r="C762" s="81" t="s">
        <v>1449</v>
      </c>
      <c r="D762" s="81">
        <v>20</v>
      </c>
      <c r="E762" s="71">
        <v>400</v>
      </c>
      <c r="F762" s="70">
        <f t="shared" ca="1" si="41"/>
        <v>8000</v>
      </c>
      <c r="G762" s="45"/>
      <c r="H762" s="45"/>
      <c r="I762" s="45"/>
      <c r="J762" s="45"/>
    </row>
    <row r="763" spans="1:10" ht="13.5" customHeight="1" x14ac:dyDescent="0.2">
      <c r="A763" s="81">
        <v>60121008</v>
      </c>
      <c r="B763" s="69" t="str">
        <f t="shared" ca="1" si="40"/>
        <v>Afiches</v>
      </c>
      <c r="C763" s="81" t="s">
        <v>1449</v>
      </c>
      <c r="D763" s="81">
        <v>500</v>
      </c>
      <c r="E763" s="71">
        <v>100</v>
      </c>
      <c r="F763" s="70">
        <f t="shared" ca="1" si="41"/>
        <v>50000</v>
      </c>
      <c r="G763" s="45"/>
      <c r="H763" s="45"/>
      <c r="I763" s="45"/>
      <c r="J763" s="45"/>
    </row>
    <row r="764" spans="1:10" ht="13.5" customHeight="1" x14ac:dyDescent="0.2">
      <c r="A764" s="81">
        <v>55101504</v>
      </c>
      <c r="B764" s="69" t="str">
        <f t="shared" ca="1" si="40"/>
        <v>Periódicos</v>
      </c>
      <c r="C764" s="81" t="s">
        <v>1449</v>
      </c>
      <c r="D764" s="81">
        <v>15000</v>
      </c>
      <c r="E764" s="71">
        <v>30</v>
      </c>
      <c r="F764" s="70">
        <f t="shared" ca="1" si="41"/>
        <v>450000</v>
      </c>
      <c r="G764" s="45"/>
      <c r="H764" s="45"/>
      <c r="I764" s="45"/>
      <c r="J764" s="45"/>
    </row>
    <row r="765" spans="1:10" ht="13.5" customHeight="1" x14ac:dyDescent="0.2">
      <c r="A765" s="81">
        <v>53141507</v>
      </c>
      <c r="B765" s="69" t="str">
        <f t="shared" ca="1" si="40"/>
        <v>Broches</v>
      </c>
      <c r="C765" s="81" t="s">
        <v>1449</v>
      </c>
      <c r="D765" s="81">
        <v>750</v>
      </c>
      <c r="E765" s="71">
        <v>350</v>
      </c>
      <c r="F765" s="70">
        <f t="shared" ca="1" si="41"/>
        <v>262500</v>
      </c>
      <c r="G765" s="45"/>
      <c r="H765" s="45"/>
      <c r="I765" s="45"/>
      <c r="J765" s="45"/>
    </row>
    <row r="766" spans="1:10" ht="13.5" customHeight="1" x14ac:dyDescent="0.2">
      <c r="A766" s="81">
        <v>49101704</v>
      </c>
      <c r="B766" s="69" t="str">
        <f t="shared" ca="1" si="40"/>
        <v>Placas</v>
      </c>
      <c r="C766" s="81" t="s">
        <v>1449</v>
      </c>
      <c r="D766" s="81">
        <v>10</v>
      </c>
      <c r="E766" s="71">
        <v>5000</v>
      </c>
      <c r="F766" s="70">
        <f t="shared" ca="1" si="41"/>
        <v>50000</v>
      </c>
      <c r="G766" s="45"/>
      <c r="H766" s="45"/>
      <c r="I766" s="45"/>
      <c r="J766" s="45"/>
    </row>
    <row r="767" spans="1:10" ht="13.5" customHeight="1" x14ac:dyDescent="0.2">
      <c r="A767" s="81">
        <v>82121507</v>
      </c>
      <c r="B767" s="69" t="str">
        <f t="shared" ca="1" si="40"/>
        <v>Impresión de papelería o formularios comerciales</v>
      </c>
      <c r="C767" s="81" t="s">
        <v>1449</v>
      </c>
      <c r="D767" s="81">
        <v>15</v>
      </c>
      <c r="E767" s="71">
        <v>4800</v>
      </c>
      <c r="F767" s="70">
        <f t="shared" ca="1" si="41"/>
        <v>72000</v>
      </c>
      <c r="G767" s="45"/>
      <c r="H767" s="45"/>
      <c r="I767" s="45"/>
      <c r="J767" s="45"/>
    </row>
    <row r="768" spans="1:10" ht="13.5" customHeight="1" x14ac:dyDescent="0.2">
      <c r="A768" s="81">
        <v>82121505</v>
      </c>
      <c r="B768" s="69" t="str">
        <f t="shared" ca="1" si="40"/>
        <v>Impresión promocional o publicitaria</v>
      </c>
      <c r="C768" s="81" t="s">
        <v>1449</v>
      </c>
      <c r="D768" s="81">
        <v>50</v>
      </c>
      <c r="E768" s="71">
        <v>7200</v>
      </c>
      <c r="F768" s="70">
        <f t="shared" ca="1" si="41"/>
        <v>360000</v>
      </c>
      <c r="G768" s="45"/>
      <c r="H768" s="45"/>
      <c r="I768" s="45"/>
      <c r="J768" s="45"/>
    </row>
    <row r="769" spans="1:10" ht="13.5" customHeight="1" x14ac:dyDescent="0.2">
      <c r="A769" s="81">
        <v>82121505</v>
      </c>
      <c r="B769" s="69" t="str">
        <f t="shared" ca="1" si="40"/>
        <v>Impresión promocional o publicitaria</v>
      </c>
      <c r="C769" s="81" t="s">
        <v>1449</v>
      </c>
      <c r="D769" s="81">
        <v>15</v>
      </c>
      <c r="E769" s="71">
        <v>1800</v>
      </c>
      <c r="F769" s="70">
        <f t="shared" ca="1" si="41"/>
        <v>27000</v>
      </c>
      <c r="G769" s="45"/>
      <c r="H769" s="45"/>
      <c r="I769" s="45"/>
      <c r="J769" s="45"/>
    </row>
    <row r="770" spans="1:10" ht="13.5" customHeight="1" x14ac:dyDescent="0.2">
      <c r="A770" s="81">
        <v>82121505</v>
      </c>
      <c r="B770" s="69" t="str">
        <f t="shared" ca="1" si="40"/>
        <v>Impresión promocional o publicitaria</v>
      </c>
      <c r="C770" s="81" t="s">
        <v>1449</v>
      </c>
      <c r="D770" s="81">
        <v>10</v>
      </c>
      <c r="E770" s="71">
        <v>9500</v>
      </c>
      <c r="F770" s="70">
        <f t="shared" ca="1" si="41"/>
        <v>95000</v>
      </c>
      <c r="G770" s="45"/>
      <c r="H770" s="45"/>
      <c r="I770" s="45"/>
      <c r="J770" s="45"/>
    </row>
    <row r="771" spans="1:10" ht="13.5" customHeight="1" x14ac:dyDescent="0.2">
      <c r="A771" s="81">
        <v>82121505</v>
      </c>
      <c r="B771" s="69" t="str">
        <f t="shared" ca="1" si="40"/>
        <v>Impresión promocional o publicitaria</v>
      </c>
      <c r="C771" s="81" t="s">
        <v>1449</v>
      </c>
      <c r="D771" s="81">
        <v>500</v>
      </c>
      <c r="E771" s="71">
        <v>100</v>
      </c>
      <c r="F771" s="70">
        <f t="shared" ca="1" si="41"/>
        <v>50000</v>
      </c>
      <c r="G771" s="45"/>
      <c r="H771" s="45"/>
      <c r="I771" s="45"/>
      <c r="J771" s="45"/>
    </row>
    <row r="772" spans="1:10" ht="13.5" customHeight="1" x14ac:dyDescent="0.2">
      <c r="A772" s="81">
        <v>49101705</v>
      </c>
      <c r="B772" s="69" t="str">
        <f t="shared" ca="1" si="40"/>
        <v>Certificados</v>
      </c>
      <c r="C772" s="81" t="s">
        <v>1449</v>
      </c>
      <c r="D772" s="81">
        <v>250</v>
      </c>
      <c r="E772" s="71">
        <v>100</v>
      </c>
      <c r="F772" s="70">
        <f t="shared" ca="1" si="41"/>
        <v>25000</v>
      </c>
      <c r="G772" s="45"/>
      <c r="H772" s="45"/>
      <c r="I772" s="45"/>
      <c r="J772" s="45"/>
    </row>
    <row r="773" spans="1:10" ht="13.5" customHeight="1" x14ac:dyDescent="0.2">
      <c r="A773" s="81">
        <v>82101505</v>
      </c>
      <c r="B773" s="69" t="str">
        <f t="shared" ca="1" si="40"/>
        <v>Publicidad en volantes o cupones</v>
      </c>
      <c r="C773" s="81" t="s">
        <v>1449</v>
      </c>
      <c r="D773" s="81">
        <v>1500</v>
      </c>
      <c r="E773" s="71">
        <v>7</v>
      </c>
      <c r="F773" s="70">
        <f t="shared" ca="1" si="41"/>
        <v>10500</v>
      </c>
      <c r="G773" s="45"/>
      <c r="H773" s="45"/>
      <c r="I773" s="45"/>
      <c r="J773" s="45"/>
    </row>
    <row r="774" spans="1:10" ht="13.5" customHeight="1" x14ac:dyDescent="0.2">
      <c r="A774" s="81">
        <v>82101505</v>
      </c>
      <c r="B774" s="69" t="str">
        <f t="shared" ca="1" si="40"/>
        <v>Publicidad en volantes o cupones</v>
      </c>
      <c r="C774" s="81" t="s">
        <v>1449</v>
      </c>
      <c r="D774" s="81">
        <v>1500</v>
      </c>
      <c r="E774" s="71">
        <v>15</v>
      </c>
      <c r="F774" s="70">
        <f t="shared" ca="1" si="41"/>
        <v>22500</v>
      </c>
      <c r="G774" s="45"/>
      <c r="H774" s="45"/>
      <c r="I774" s="45"/>
      <c r="J774" s="45"/>
    </row>
    <row r="775" spans="1:10" ht="13.5" customHeight="1" x14ac:dyDescent="0.2">
      <c r="A775" s="81">
        <v>82101505</v>
      </c>
      <c r="B775" s="69" t="str">
        <f t="shared" ca="1" si="40"/>
        <v>Publicidad en volantes o cupones</v>
      </c>
      <c r="C775" s="81" t="s">
        <v>1449</v>
      </c>
      <c r="D775" s="81">
        <v>1000</v>
      </c>
      <c r="E775" s="71">
        <v>17</v>
      </c>
      <c r="F775" s="70">
        <f t="shared" ca="1" si="41"/>
        <v>17000</v>
      </c>
      <c r="G775" s="45"/>
      <c r="H775" s="45"/>
      <c r="I775" s="45"/>
      <c r="J775" s="45"/>
    </row>
    <row r="776" spans="1:10" ht="13.5" customHeight="1" x14ac:dyDescent="0.2">
      <c r="A776" s="81">
        <v>82121505</v>
      </c>
      <c r="B776" s="69" t="str">
        <f t="shared" ca="1" si="40"/>
        <v>Impresión promocional o publicitaria</v>
      </c>
      <c r="C776" s="81" t="s">
        <v>1449</v>
      </c>
      <c r="D776" s="81">
        <v>15</v>
      </c>
      <c r="E776" s="71">
        <v>11000</v>
      </c>
      <c r="F776" s="70">
        <f t="shared" ca="1" si="41"/>
        <v>165000</v>
      </c>
      <c r="G776" s="45"/>
      <c r="H776" s="45"/>
      <c r="I776" s="45"/>
      <c r="J776" s="45"/>
    </row>
    <row r="777" spans="1:10" ht="13.5" customHeight="1" x14ac:dyDescent="0.2">
      <c r="A777" s="81">
        <v>82121505</v>
      </c>
      <c r="B777" s="69" t="str">
        <f t="shared" ca="1" si="40"/>
        <v>Impresión promocional o publicitaria</v>
      </c>
      <c r="C777" s="81" t="s">
        <v>1449</v>
      </c>
      <c r="D777" s="81">
        <v>15</v>
      </c>
      <c r="E777" s="71">
        <v>12000</v>
      </c>
      <c r="F777" s="70">
        <f t="shared" ca="1" si="41"/>
        <v>180000</v>
      </c>
      <c r="G777" s="45"/>
      <c r="H777" s="45"/>
      <c r="I777" s="45"/>
      <c r="J777" s="45"/>
    </row>
    <row r="778" spans="1:10" ht="13.5" customHeight="1" x14ac:dyDescent="0.2">
      <c r="A778" s="81">
        <v>82121505</v>
      </c>
      <c r="B778" s="69" t="str">
        <f t="shared" ca="1" si="40"/>
        <v>Impresión promocional o publicitaria</v>
      </c>
      <c r="C778" s="81" t="s">
        <v>1449</v>
      </c>
      <c r="D778" s="81">
        <v>18</v>
      </c>
      <c r="E778" s="71">
        <v>10000</v>
      </c>
      <c r="F778" s="70">
        <f t="shared" ca="1" si="41"/>
        <v>180000</v>
      </c>
      <c r="G778" s="45"/>
      <c r="H778" s="45"/>
      <c r="I778" s="45"/>
      <c r="J778" s="45"/>
    </row>
    <row r="779" spans="1:10" ht="13.5" customHeight="1" x14ac:dyDescent="0.2">
      <c r="A779" s="81">
        <v>82121505</v>
      </c>
      <c r="B779" s="69" t="str">
        <f t="shared" ca="1" si="40"/>
        <v>Impresión promocional o publicitaria</v>
      </c>
      <c r="C779" s="81" t="s">
        <v>1449</v>
      </c>
      <c r="D779" s="81">
        <v>15</v>
      </c>
      <c r="E779" s="71">
        <v>5000</v>
      </c>
      <c r="F779" s="70">
        <f t="shared" ca="1" si="41"/>
        <v>75000</v>
      </c>
      <c r="G779" s="45"/>
      <c r="H779" s="45"/>
      <c r="I779" s="45"/>
      <c r="J779" s="45"/>
    </row>
    <row r="780" spans="1:10" ht="13.5" customHeight="1" x14ac:dyDescent="0.2">
      <c r="A780" s="81">
        <v>82121505</v>
      </c>
      <c r="B780" s="69" t="str">
        <f t="shared" ca="1" si="40"/>
        <v>Impresión promocional o publicitaria</v>
      </c>
      <c r="C780" s="81" t="s">
        <v>1449</v>
      </c>
      <c r="D780" s="81">
        <v>15</v>
      </c>
      <c r="E780" s="71">
        <v>3000</v>
      </c>
      <c r="F780" s="70">
        <f t="shared" ca="1" si="41"/>
        <v>45000</v>
      </c>
      <c r="G780" s="45"/>
      <c r="H780" s="45"/>
      <c r="I780" s="45"/>
      <c r="J780" s="45"/>
    </row>
    <row r="781" spans="1:10" ht="13.5" customHeight="1" x14ac:dyDescent="0.2">
      <c r="A781" s="81">
        <v>55121727</v>
      </c>
      <c r="B781" s="69" t="str">
        <f t="shared" ca="1" si="40"/>
        <v>Letreros</v>
      </c>
      <c r="C781" s="81" t="s">
        <v>1449</v>
      </c>
      <c r="D781" s="81">
        <v>10</v>
      </c>
      <c r="E781" s="71">
        <v>45000</v>
      </c>
      <c r="F781" s="70">
        <f t="shared" ca="1" si="41"/>
        <v>450000</v>
      </c>
      <c r="G781" s="45"/>
      <c r="H781" s="45"/>
      <c r="I781" s="45"/>
      <c r="J781" s="45"/>
    </row>
    <row r="782" spans="1:10" ht="13.5" customHeight="1" x14ac:dyDescent="0.2">
      <c r="A782" s="81">
        <v>82121507</v>
      </c>
      <c r="B782" s="69" t="str">
        <f t="shared" ca="1" si="40"/>
        <v>Impresión de papelería o formularios comerciales</v>
      </c>
      <c r="C782" s="81" t="s">
        <v>1449</v>
      </c>
      <c r="D782" s="81">
        <v>500</v>
      </c>
      <c r="E782" s="71">
        <v>100</v>
      </c>
      <c r="F782" s="70">
        <f t="shared" ca="1" si="41"/>
        <v>50000</v>
      </c>
      <c r="G782" s="45"/>
      <c r="H782" s="45"/>
      <c r="I782" s="45"/>
      <c r="J782" s="45"/>
    </row>
    <row r="783" spans="1:10" ht="13.5" customHeight="1" x14ac:dyDescent="0.2">
      <c r="A783" s="81">
        <v>82101505</v>
      </c>
      <c r="B783" s="69" t="str">
        <f t="shared" ca="1" si="40"/>
        <v>Publicidad en volantes o cupones</v>
      </c>
      <c r="C783" s="81" t="s">
        <v>1449</v>
      </c>
      <c r="D783" s="81">
        <v>2500</v>
      </c>
      <c r="E783" s="71">
        <v>100</v>
      </c>
      <c r="F783" s="70">
        <f t="shared" ca="1" si="41"/>
        <v>250000</v>
      </c>
      <c r="G783" s="45"/>
      <c r="H783" s="45"/>
      <c r="I783" s="45"/>
      <c r="J783" s="45"/>
    </row>
    <row r="784" spans="1:10" ht="13.5" customHeight="1" x14ac:dyDescent="0.2">
      <c r="A784" s="81">
        <v>82121510</v>
      </c>
      <c r="B784" s="69" t="str">
        <f t="shared" ca="1" si="40"/>
        <v>Impresión textil</v>
      </c>
      <c r="C784" s="81" t="s">
        <v>1449</v>
      </c>
      <c r="D784" s="81">
        <v>350</v>
      </c>
      <c r="E784" s="71">
        <v>1000</v>
      </c>
      <c r="F784" s="70">
        <f t="shared" ca="1" si="41"/>
        <v>350000</v>
      </c>
      <c r="G784" s="45"/>
      <c r="H784" s="45"/>
      <c r="I784" s="45"/>
      <c r="J784" s="45"/>
    </row>
    <row r="785" spans="1:10" ht="13.5" customHeight="1" x14ac:dyDescent="0.2">
      <c r="A785" s="81">
        <v>82121510</v>
      </c>
      <c r="B785" s="69" t="str">
        <f t="shared" ca="1" si="40"/>
        <v>Impresión textil</v>
      </c>
      <c r="C785" s="81" t="s">
        <v>1449</v>
      </c>
      <c r="D785" s="81">
        <v>500</v>
      </c>
      <c r="E785" s="71">
        <v>850</v>
      </c>
      <c r="F785" s="70">
        <f t="shared" ca="1" si="41"/>
        <v>425000</v>
      </c>
      <c r="G785" s="45"/>
      <c r="H785" s="45"/>
      <c r="I785" s="45"/>
      <c r="J785" s="45"/>
    </row>
    <row r="786" spans="1:10" ht="14.1" customHeight="1" x14ac:dyDescent="0.2">
      <c r="A786" s="45"/>
      <c r="B786" s="45"/>
      <c r="C786" s="45"/>
      <c r="D786" s="45"/>
      <c r="E786" s="73" t="s">
        <v>12550</v>
      </c>
      <c r="F786" s="74">
        <f ca="1">SUM(Table348[MONTO TOTAL ESTIMADO])</f>
        <v>5124500</v>
      </c>
      <c r="G786" s="45"/>
      <c r="H786" s="45" t="str">
        <f>C748</f>
        <v>Bienes</v>
      </c>
      <c r="I786" s="45" t="str">
        <f>E748</f>
        <v>No</v>
      </c>
      <c r="J786" s="45" t="str">
        <f>D748</f>
        <v>Licitacion Publica</v>
      </c>
    </row>
    <row r="787" spans="1:10" ht="14.1" customHeight="1" thickBot="1" x14ac:dyDescent="0.3"/>
    <row r="788" spans="1:10" ht="33.75" customHeight="1" thickBot="1" x14ac:dyDescent="0.25">
      <c r="A788" s="64" t="s">
        <v>16382</v>
      </c>
      <c r="B788" s="64" t="s">
        <v>161</v>
      </c>
      <c r="C788" s="64" t="s">
        <v>11724</v>
      </c>
      <c r="D788" s="64" t="s">
        <v>14377</v>
      </c>
      <c r="E788" s="64" t="s">
        <v>10962</v>
      </c>
      <c r="F788" s="64" t="s">
        <v>11095</v>
      </c>
      <c r="G788" s="45"/>
      <c r="H788" s="45"/>
      <c r="I788" s="45"/>
      <c r="J788" s="45"/>
    </row>
    <row r="789" spans="1:10" ht="13.5" customHeight="1" thickBot="1" x14ac:dyDescent="0.25">
      <c r="A789" s="66" t="s">
        <v>18854</v>
      </c>
      <c r="B789" s="66" t="s">
        <v>18855</v>
      </c>
      <c r="C789" s="66" t="s">
        <v>17798</v>
      </c>
      <c r="D789" s="66" t="s">
        <v>1875</v>
      </c>
      <c r="E789" s="66" t="s">
        <v>8854</v>
      </c>
      <c r="F789" s="66"/>
      <c r="G789" s="45"/>
      <c r="H789" s="45"/>
      <c r="I789" s="45"/>
      <c r="J789" s="45"/>
    </row>
    <row r="790" spans="1:10" ht="14.1" customHeight="1" thickBot="1" x14ac:dyDescent="0.25">
      <c r="A790" s="101" t="s">
        <v>14827</v>
      </c>
      <c r="B790" s="67" t="s">
        <v>8528</v>
      </c>
      <c r="C790" s="76">
        <v>44743</v>
      </c>
      <c r="D790" s="101" t="s">
        <v>9386</v>
      </c>
      <c r="E790" s="67" t="s">
        <v>13093</v>
      </c>
      <c r="F790" s="66" t="s">
        <v>3080</v>
      </c>
      <c r="G790" s="45"/>
      <c r="H790" s="45"/>
      <c r="I790" s="45"/>
      <c r="J790" s="45"/>
    </row>
    <row r="791" spans="1:10" ht="14.1" customHeight="1" thickBot="1" x14ac:dyDescent="0.25">
      <c r="A791" s="102"/>
      <c r="B791" s="67" t="s">
        <v>1786</v>
      </c>
      <c r="C791" s="93">
        <f>IF(C790="","",IF(AND(MONTH(C790)&gt;=1,MONTH(C790)&lt;=3),1,IF(AND(MONTH(C790)&gt;=4,MONTH(C790)&lt;=6),2,IF(AND(MONTH(C790)&gt;=7,MONTH(C790)&lt;=9),3,4))))</f>
        <v>3</v>
      </c>
      <c r="D791" s="102"/>
      <c r="E791" s="67" t="s">
        <v>2417</v>
      </c>
      <c r="F791" s="66" t="s">
        <v>11112</v>
      </c>
      <c r="G791" s="45"/>
      <c r="H791" s="45"/>
      <c r="I791" s="45"/>
      <c r="J791" s="45"/>
    </row>
    <row r="792" spans="1:10" ht="14.1" customHeight="1" thickBot="1" x14ac:dyDescent="0.25">
      <c r="A792" s="102"/>
      <c r="B792" s="67" t="s">
        <v>12942</v>
      </c>
      <c r="C792" s="76">
        <v>44834</v>
      </c>
      <c r="D792" s="102"/>
      <c r="E792" s="67" t="s">
        <v>3073</v>
      </c>
      <c r="F792" s="66" t="s">
        <v>11112</v>
      </c>
      <c r="G792" s="45"/>
      <c r="H792" s="45"/>
      <c r="I792" s="45"/>
      <c r="J792" s="45"/>
    </row>
    <row r="793" spans="1:10" ht="14.1" customHeight="1" thickBot="1" x14ac:dyDescent="0.25">
      <c r="A793" s="102"/>
      <c r="B793" s="67" t="s">
        <v>1786</v>
      </c>
      <c r="C793" s="93">
        <f>IF(C792="","",IF(AND(MONTH(C792)&gt;=1,MONTH(C792)&lt;=3),1,IF(AND(MONTH(C792)&gt;=4,MONTH(C792)&lt;=6),2,IF(AND(MONTH(C792)&gt;=7,MONTH(C792)&lt;=9),3,4))))</f>
        <v>3</v>
      </c>
      <c r="D793" s="102"/>
      <c r="E793" s="67" t="s">
        <v>13192</v>
      </c>
      <c r="F793" s="66" t="s">
        <v>11112</v>
      </c>
      <c r="G793" s="45"/>
      <c r="H793" s="45"/>
      <c r="I793" s="45"/>
      <c r="J793" s="45"/>
    </row>
    <row r="794" spans="1:10" ht="14.1" customHeight="1" thickBot="1" x14ac:dyDescent="0.25">
      <c r="A794" s="45"/>
      <c r="B794" s="45"/>
      <c r="C794" s="45"/>
      <c r="D794" s="45"/>
      <c r="E794" s="45"/>
      <c r="F794" s="45"/>
      <c r="G794" s="45"/>
      <c r="H794" s="45"/>
      <c r="I794" s="45"/>
      <c r="J794" s="45"/>
    </row>
    <row r="795" spans="1:10" ht="14.1" customHeight="1" thickBot="1" x14ac:dyDescent="0.25">
      <c r="A795" s="72" t="s">
        <v>15735</v>
      </c>
      <c r="B795" s="72" t="s">
        <v>16146</v>
      </c>
      <c r="C795" s="72" t="s">
        <v>15641</v>
      </c>
      <c r="D795" s="72" t="s">
        <v>15251</v>
      </c>
      <c r="E795" s="72" t="s">
        <v>6932</v>
      </c>
      <c r="F795" s="72" t="s">
        <v>15280</v>
      </c>
      <c r="G795" s="45"/>
      <c r="H795" s="45"/>
      <c r="I795" s="45"/>
      <c r="J795" s="45"/>
    </row>
    <row r="796" spans="1:10" ht="14.1" customHeight="1" x14ac:dyDescent="0.2">
      <c r="A796" s="81">
        <v>55121727</v>
      </c>
      <c r="B796" s="69" t="str">
        <f t="shared" ref="B796:B806" ca="1" si="42">IFERROR(INDEX(UNSPSCDes,MATCH(INDIRECT(ADDRESS(ROW(),COLUMN()-1,4)),UNSPSCCode,0)),"")</f>
        <v>Letreros</v>
      </c>
      <c r="C796" s="81" t="s">
        <v>1449</v>
      </c>
      <c r="D796" s="81">
        <v>20</v>
      </c>
      <c r="E796" s="71">
        <v>20000</v>
      </c>
      <c r="F796" s="70">
        <f t="shared" ref="F796:F806" ca="1" si="43">INDIRECT(ADDRESS(ROW(),COLUMN()-2,4))*INDIRECT(ADDRESS(ROW(),COLUMN()-1,4))</f>
        <v>400000</v>
      </c>
      <c r="G796" s="45"/>
      <c r="H796" s="45"/>
      <c r="I796" s="45"/>
      <c r="J796" s="45"/>
    </row>
    <row r="797" spans="1:10" ht="13.5" customHeight="1" x14ac:dyDescent="0.2">
      <c r="A797" s="81">
        <v>55101515</v>
      </c>
      <c r="B797" s="69" t="str">
        <f t="shared" ca="1" si="42"/>
        <v>Material promocional o reportes anuales</v>
      </c>
      <c r="C797" s="81" t="s">
        <v>1449</v>
      </c>
      <c r="D797" s="81">
        <v>12</v>
      </c>
      <c r="E797" s="71">
        <v>50000</v>
      </c>
      <c r="F797" s="70">
        <f t="shared" ca="1" si="43"/>
        <v>600000</v>
      </c>
      <c r="G797" s="45"/>
      <c r="H797" s="45"/>
      <c r="I797" s="45"/>
      <c r="J797" s="45"/>
    </row>
    <row r="798" spans="1:10" ht="13.5" customHeight="1" x14ac:dyDescent="0.2">
      <c r="A798" s="81">
        <v>60121008</v>
      </c>
      <c r="B798" s="69" t="str">
        <f t="shared" ca="1" si="42"/>
        <v>Afiches</v>
      </c>
      <c r="C798" s="81" t="s">
        <v>1449</v>
      </c>
      <c r="D798" s="81">
        <v>80</v>
      </c>
      <c r="E798" s="71">
        <v>2500</v>
      </c>
      <c r="F798" s="70">
        <f t="shared" ca="1" si="43"/>
        <v>200000</v>
      </c>
      <c r="G798" s="45"/>
      <c r="H798" s="45"/>
      <c r="I798" s="45"/>
      <c r="J798" s="45"/>
    </row>
    <row r="799" spans="1:10" ht="13.5" customHeight="1" x14ac:dyDescent="0.2">
      <c r="A799" s="81">
        <v>82101505</v>
      </c>
      <c r="B799" s="69" t="str">
        <f t="shared" ca="1" si="42"/>
        <v>Publicidad en volantes o cupones</v>
      </c>
      <c r="C799" s="81" t="s">
        <v>1449</v>
      </c>
      <c r="D799" s="81">
        <v>1000</v>
      </c>
      <c r="E799" s="71">
        <v>50</v>
      </c>
      <c r="F799" s="70">
        <f t="shared" ca="1" si="43"/>
        <v>50000</v>
      </c>
      <c r="G799" s="45"/>
      <c r="H799" s="45"/>
      <c r="I799" s="45"/>
      <c r="J799" s="45"/>
    </row>
    <row r="800" spans="1:10" ht="13.5" customHeight="1" x14ac:dyDescent="0.2">
      <c r="A800" s="81">
        <v>49101705</v>
      </c>
      <c r="B800" s="69" t="str">
        <f t="shared" ca="1" si="42"/>
        <v>Certificados</v>
      </c>
      <c r="C800" s="81" t="s">
        <v>1449</v>
      </c>
      <c r="D800" s="81">
        <v>35</v>
      </c>
      <c r="E800" s="71">
        <v>3000</v>
      </c>
      <c r="F800" s="70">
        <f t="shared" ca="1" si="43"/>
        <v>105000</v>
      </c>
      <c r="G800" s="45"/>
      <c r="H800" s="45"/>
      <c r="I800" s="45"/>
      <c r="J800" s="45"/>
    </row>
    <row r="801" spans="1:10" ht="13.5" customHeight="1" x14ac:dyDescent="0.2">
      <c r="A801" s="81">
        <v>14111611</v>
      </c>
      <c r="B801" s="69" t="str">
        <f t="shared" ca="1" si="42"/>
        <v>Tarjetas de invitación o de anuncio</v>
      </c>
      <c r="C801" s="81" t="s">
        <v>1449</v>
      </c>
      <c r="D801" s="81">
        <v>500</v>
      </c>
      <c r="E801" s="71">
        <v>250</v>
      </c>
      <c r="F801" s="70">
        <f t="shared" ca="1" si="43"/>
        <v>125000</v>
      </c>
      <c r="G801" s="45"/>
      <c r="H801" s="45"/>
      <c r="I801" s="45"/>
      <c r="J801" s="45"/>
    </row>
    <row r="802" spans="1:10" ht="13.5" customHeight="1" x14ac:dyDescent="0.2">
      <c r="A802" s="81">
        <v>55121706</v>
      </c>
      <c r="B802" s="69" t="str">
        <f t="shared" ca="1" si="42"/>
        <v>Pancartas</v>
      </c>
      <c r="C802" s="81" t="s">
        <v>1449</v>
      </c>
      <c r="D802" s="81">
        <v>2000</v>
      </c>
      <c r="E802" s="71">
        <v>180</v>
      </c>
      <c r="F802" s="70">
        <f t="shared" ca="1" si="43"/>
        <v>360000</v>
      </c>
      <c r="G802" s="45"/>
      <c r="H802" s="45"/>
      <c r="I802" s="45"/>
      <c r="J802" s="45"/>
    </row>
    <row r="803" spans="1:10" ht="13.5" customHeight="1" x14ac:dyDescent="0.2">
      <c r="A803" s="81">
        <v>55121723</v>
      </c>
      <c r="B803" s="69" t="str">
        <f t="shared" ca="1" si="42"/>
        <v>Bases o soportes para señales</v>
      </c>
      <c r="C803" s="81" t="s">
        <v>1449</v>
      </c>
      <c r="D803" s="81">
        <v>25</v>
      </c>
      <c r="E803" s="71">
        <v>5500</v>
      </c>
      <c r="F803" s="70">
        <f t="shared" ca="1" si="43"/>
        <v>137500</v>
      </c>
      <c r="G803" s="45"/>
      <c r="H803" s="45"/>
      <c r="I803" s="45"/>
      <c r="J803" s="45"/>
    </row>
    <row r="804" spans="1:10" ht="13.5" customHeight="1" x14ac:dyDescent="0.2">
      <c r="A804" s="81">
        <v>55121727</v>
      </c>
      <c r="B804" s="69" t="str">
        <f t="shared" ca="1" si="42"/>
        <v>Letreros</v>
      </c>
      <c r="C804" s="81" t="s">
        <v>1449</v>
      </c>
      <c r="D804" s="81">
        <v>20</v>
      </c>
      <c r="E804" s="71">
        <v>400</v>
      </c>
      <c r="F804" s="70">
        <f t="shared" ca="1" si="43"/>
        <v>8000</v>
      </c>
      <c r="G804" s="45"/>
      <c r="H804" s="45"/>
      <c r="I804" s="45"/>
      <c r="J804" s="45"/>
    </row>
    <row r="805" spans="1:10" ht="13.5" customHeight="1" x14ac:dyDescent="0.2">
      <c r="A805" s="81">
        <v>60121008</v>
      </c>
      <c r="B805" s="69" t="str">
        <f t="shared" ca="1" si="42"/>
        <v>Afiches</v>
      </c>
      <c r="C805" s="81" t="s">
        <v>1449</v>
      </c>
      <c r="D805" s="81">
        <v>75</v>
      </c>
      <c r="E805" s="71">
        <v>1500</v>
      </c>
      <c r="F805" s="70">
        <f t="shared" ca="1" si="43"/>
        <v>112500</v>
      </c>
      <c r="G805" s="45"/>
      <c r="H805" s="45"/>
      <c r="I805" s="45"/>
      <c r="J805" s="45"/>
    </row>
    <row r="806" spans="1:10" ht="13.5" customHeight="1" x14ac:dyDescent="0.2">
      <c r="A806" s="81">
        <v>55101504</v>
      </c>
      <c r="B806" s="69" t="str">
        <f t="shared" ca="1" si="42"/>
        <v>Periódicos</v>
      </c>
      <c r="C806" s="81" t="s">
        <v>1449</v>
      </c>
      <c r="D806" s="81">
        <v>25000</v>
      </c>
      <c r="E806" s="71">
        <v>30</v>
      </c>
      <c r="F806" s="70">
        <f t="shared" ca="1" si="43"/>
        <v>750000</v>
      </c>
      <c r="G806" s="45"/>
      <c r="H806" s="45"/>
      <c r="I806" s="45"/>
      <c r="J806" s="45"/>
    </row>
    <row r="807" spans="1:10" ht="14.1" customHeight="1" x14ac:dyDescent="0.2">
      <c r="A807" s="45"/>
      <c r="B807" s="45"/>
      <c r="C807" s="45"/>
      <c r="D807" s="45"/>
      <c r="E807" s="73" t="s">
        <v>12550</v>
      </c>
      <c r="F807" s="74">
        <f ca="1">SUM(Table349[MONTO TOTAL ESTIMADO])</f>
        <v>2848000</v>
      </c>
      <c r="G807" s="45"/>
      <c r="H807" s="45" t="str">
        <f>C789</f>
        <v>Bienes</v>
      </c>
      <c r="I807" s="45" t="str">
        <f>E789</f>
        <v>Sí</v>
      </c>
      <c r="J807" s="45" t="str">
        <f>D789</f>
        <v>Comparacion de Precios</v>
      </c>
    </row>
    <row r="808" spans="1:10" ht="14.1" customHeight="1" thickBot="1" x14ac:dyDescent="0.3"/>
    <row r="809" spans="1:10" ht="33.75" customHeight="1" thickBot="1" x14ac:dyDescent="0.25">
      <c r="A809" s="64" t="s">
        <v>16382</v>
      </c>
      <c r="B809" s="64" t="s">
        <v>161</v>
      </c>
      <c r="C809" s="64" t="s">
        <v>11724</v>
      </c>
      <c r="D809" s="64" t="s">
        <v>14377</v>
      </c>
      <c r="E809" s="64" t="s">
        <v>10962</v>
      </c>
      <c r="F809" s="64" t="s">
        <v>11095</v>
      </c>
      <c r="G809" s="45"/>
      <c r="H809" s="45"/>
      <c r="I809" s="45"/>
      <c r="J809" s="45"/>
    </row>
    <row r="810" spans="1:10" ht="13.5" customHeight="1" thickBot="1" x14ac:dyDescent="0.25">
      <c r="A810" s="66" t="s">
        <v>18854</v>
      </c>
      <c r="B810" s="66" t="s">
        <v>18855</v>
      </c>
      <c r="C810" s="66" t="s">
        <v>17798</v>
      </c>
      <c r="D810" s="66" t="s">
        <v>1875</v>
      </c>
      <c r="E810" s="66" t="s">
        <v>17854</v>
      </c>
      <c r="F810" s="66"/>
      <c r="G810" s="45"/>
      <c r="H810" s="45"/>
      <c r="I810" s="45"/>
      <c r="J810" s="45"/>
    </row>
    <row r="811" spans="1:10" ht="14.1" customHeight="1" thickBot="1" x14ac:dyDescent="0.25">
      <c r="A811" s="101" t="s">
        <v>14827</v>
      </c>
      <c r="B811" s="67" t="s">
        <v>8528</v>
      </c>
      <c r="C811" s="76">
        <v>44835</v>
      </c>
      <c r="D811" s="101" t="s">
        <v>9386</v>
      </c>
      <c r="E811" s="67" t="s">
        <v>13093</v>
      </c>
      <c r="F811" s="66" t="s">
        <v>3080</v>
      </c>
      <c r="G811" s="45"/>
      <c r="H811" s="45"/>
      <c r="I811" s="45"/>
      <c r="J811" s="45"/>
    </row>
    <row r="812" spans="1:10" ht="14.1" customHeight="1" thickBot="1" x14ac:dyDescent="0.25">
      <c r="A812" s="102"/>
      <c r="B812" s="67" t="s">
        <v>1786</v>
      </c>
      <c r="C812" s="93">
        <f>IF(C811="","",IF(AND(MONTH(C811)&gt;=1,MONTH(C811)&lt;=3),1,IF(AND(MONTH(C811)&gt;=4,MONTH(C811)&lt;=6),2,IF(AND(MONTH(C811)&gt;=7,MONTH(C811)&lt;=9),3,4))))</f>
        <v>4</v>
      </c>
      <c r="D812" s="102"/>
      <c r="E812" s="67" t="s">
        <v>2417</v>
      </c>
      <c r="F812" s="66" t="s">
        <v>11112</v>
      </c>
      <c r="G812" s="45"/>
      <c r="H812" s="45"/>
      <c r="I812" s="45"/>
      <c r="J812" s="45"/>
    </row>
    <row r="813" spans="1:10" ht="14.1" customHeight="1" thickBot="1" x14ac:dyDescent="0.25">
      <c r="A813" s="102"/>
      <c r="B813" s="67" t="s">
        <v>12942</v>
      </c>
      <c r="C813" s="76">
        <v>44926</v>
      </c>
      <c r="D813" s="102"/>
      <c r="E813" s="67" t="s">
        <v>3073</v>
      </c>
      <c r="F813" s="66" t="s">
        <v>11112</v>
      </c>
      <c r="G813" s="45"/>
      <c r="H813" s="45"/>
      <c r="I813" s="45"/>
      <c r="J813" s="45"/>
    </row>
    <row r="814" spans="1:10" ht="14.1" customHeight="1" thickBot="1" x14ac:dyDescent="0.25">
      <c r="A814" s="102"/>
      <c r="B814" s="67" t="s">
        <v>1786</v>
      </c>
      <c r="C814" s="93">
        <f>IF(C813="","",IF(AND(MONTH(C813)&gt;=1,MONTH(C813)&lt;=3),1,IF(AND(MONTH(C813)&gt;=4,MONTH(C813)&lt;=6),2,IF(AND(MONTH(C813)&gt;=7,MONTH(C813)&lt;=9),3,4))))</f>
        <v>4</v>
      </c>
      <c r="D814" s="102"/>
      <c r="E814" s="67" t="s">
        <v>13192</v>
      </c>
      <c r="F814" s="66" t="s">
        <v>11112</v>
      </c>
      <c r="G814" s="45"/>
      <c r="H814" s="45"/>
      <c r="I814" s="45"/>
      <c r="J814" s="45"/>
    </row>
    <row r="815" spans="1:10" ht="14.1" customHeight="1" thickBot="1" x14ac:dyDescent="0.25">
      <c r="A815" s="45"/>
      <c r="B815" s="45"/>
      <c r="C815" s="45"/>
      <c r="D815" s="45"/>
      <c r="E815" s="45"/>
      <c r="F815" s="45"/>
      <c r="G815" s="45"/>
      <c r="H815" s="45"/>
      <c r="I815" s="45"/>
      <c r="J815" s="45"/>
    </row>
    <row r="816" spans="1:10" ht="14.1" customHeight="1" thickBot="1" x14ac:dyDescent="0.25">
      <c r="A816" s="72" t="s">
        <v>15735</v>
      </c>
      <c r="B816" s="72" t="s">
        <v>16146</v>
      </c>
      <c r="C816" s="72" t="s">
        <v>15641</v>
      </c>
      <c r="D816" s="72" t="s">
        <v>15251</v>
      </c>
      <c r="E816" s="72" t="s">
        <v>6932</v>
      </c>
      <c r="F816" s="72" t="s">
        <v>15280</v>
      </c>
      <c r="G816" s="45"/>
      <c r="H816" s="45"/>
      <c r="I816" s="45"/>
      <c r="J816" s="45"/>
    </row>
    <row r="817" spans="1:10" ht="14.1" customHeight="1" x14ac:dyDescent="0.2">
      <c r="A817" s="81">
        <v>55121727</v>
      </c>
      <c r="B817" s="69" t="str">
        <f t="shared" ref="B817:B829" ca="1" si="44">IFERROR(INDEX(UNSPSCDes,MATCH(INDIRECT(ADDRESS(ROW(),COLUMN()-1,4)),UNSPSCCode,0)),"")</f>
        <v>Letreros</v>
      </c>
      <c r="C817" s="81" t="s">
        <v>1449</v>
      </c>
      <c r="D817" s="81">
        <v>55</v>
      </c>
      <c r="E817" s="71">
        <v>45000</v>
      </c>
      <c r="F817" s="70">
        <f t="shared" ref="F817:F829" ca="1" si="45">INDIRECT(ADDRESS(ROW(),COLUMN()-2,4))*INDIRECT(ADDRESS(ROW(),COLUMN()-1,4))</f>
        <v>2475000</v>
      </c>
      <c r="G817" s="45"/>
      <c r="H817" s="45"/>
      <c r="I817" s="45"/>
      <c r="J817" s="45"/>
    </row>
    <row r="818" spans="1:10" ht="13.5" customHeight="1" x14ac:dyDescent="0.2">
      <c r="A818" s="81">
        <v>55101515</v>
      </c>
      <c r="B818" s="69" t="str">
        <f t="shared" ca="1" si="44"/>
        <v>Material promocional o reportes anuales</v>
      </c>
      <c r="C818" s="81" t="s">
        <v>1449</v>
      </c>
      <c r="D818" s="81">
        <v>24</v>
      </c>
      <c r="E818" s="71">
        <v>50000</v>
      </c>
      <c r="F818" s="70">
        <f t="shared" ca="1" si="45"/>
        <v>1200000</v>
      </c>
      <c r="G818" s="45"/>
      <c r="H818" s="45"/>
      <c r="I818" s="45"/>
      <c r="J818" s="45"/>
    </row>
    <row r="819" spans="1:10" ht="13.5" customHeight="1" x14ac:dyDescent="0.2">
      <c r="A819" s="81">
        <v>60121008</v>
      </c>
      <c r="B819" s="69" t="str">
        <f t="shared" ca="1" si="44"/>
        <v>Afiches</v>
      </c>
      <c r="C819" s="81" t="s">
        <v>1449</v>
      </c>
      <c r="D819" s="81">
        <v>160</v>
      </c>
      <c r="E819" s="71">
        <v>2500</v>
      </c>
      <c r="F819" s="70">
        <f t="shared" ca="1" si="45"/>
        <v>400000</v>
      </c>
      <c r="G819" s="45"/>
      <c r="H819" s="45"/>
      <c r="I819" s="45"/>
      <c r="J819" s="45"/>
    </row>
    <row r="820" spans="1:10" ht="13.5" customHeight="1" x14ac:dyDescent="0.2">
      <c r="A820" s="81">
        <v>82101505</v>
      </c>
      <c r="B820" s="69" t="str">
        <f t="shared" ca="1" si="44"/>
        <v>Publicidad en volantes o cupones</v>
      </c>
      <c r="C820" s="81" t="s">
        <v>1449</v>
      </c>
      <c r="D820" s="81">
        <v>2500</v>
      </c>
      <c r="E820" s="71">
        <v>50</v>
      </c>
      <c r="F820" s="70">
        <f t="shared" ca="1" si="45"/>
        <v>125000</v>
      </c>
      <c r="G820" s="45"/>
      <c r="H820" s="45"/>
      <c r="I820" s="45"/>
      <c r="J820" s="45"/>
    </row>
    <row r="821" spans="1:10" ht="13.5" customHeight="1" x14ac:dyDescent="0.2">
      <c r="A821" s="81">
        <v>49101705</v>
      </c>
      <c r="B821" s="69" t="str">
        <f t="shared" ca="1" si="44"/>
        <v>Certificados</v>
      </c>
      <c r="C821" s="81" t="s">
        <v>1449</v>
      </c>
      <c r="D821" s="81">
        <v>75</v>
      </c>
      <c r="E821" s="71">
        <v>3000</v>
      </c>
      <c r="F821" s="70">
        <f t="shared" ca="1" si="45"/>
        <v>225000</v>
      </c>
      <c r="G821" s="45"/>
      <c r="H821" s="45"/>
      <c r="I821" s="45"/>
      <c r="J821" s="45"/>
    </row>
    <row r="822" spans="1:10" ht="13.5" customHeight="1" x14ac:dyDescent="0.2">
      <c r="A822" s="81">
        <v>14111611</v>
      </c>
      <c r="B822" s="69" t="str">
        <f t="shared" ca="1" si="44"/>
        <v>Tarjetas de invitación o de anuncio</v>
      </c>
      <c r="C822" s="81" t="s">
        <v>1449</v>
      </c>
      <c r="D822" s="81">
        <v>1500</v>
      </c>
      <c r="E822" s="71">
        <v>250</v>
      </c>
      <c r="F822" s="70">
        <f t="shared" ca="1" si="45"/>
        <v>375000</v>
      </c>
      <c r="G822" s="45"/>
      <c r="H822" s="45"/>
      <c r="I822" s="45"/>
      <c r="J822" s="45"/>
    </row>
    <row r="823" spans="1:10" ht="13.5" customHeight="1" x14ac:dyDescent="0.2">
      <c r="A823" s="81">
        <v>55121706</v>
      </c>
      <c r="B823" s="69" t="str">
        <f t="shared" ca="1" si="44"/>
        <v>Pancartas</v>
      </c>
      <c r="C823" s="81" t="s">
        <v>1449</v>
      </c>
      <c r="D823" s="81">
        <v>2000</v>
      </c>
      <c r="E823" s="71">
        <v>180</v>
      </c>
      <c r="F823" s="70">
        <f t="shared" ca="1" si="45"/>
        <v>360000</v>
      </c>
      <c r="G823" s="45"/>
      <c r="H823" s="45"/>
      <c r="I823" s="45"/>
      <c r="J823" s="45"/>
    </row>
    <row r="824" spans="1:10" ht="13.5" customHeight="1" x14ac:dyDescent="0.2">
      <c r="A824" s="81">
        <v>55121723</v>
      </c>
      <c r="B824" s="69" t="str">
        <f t="shared" ca="1" si="44"/>
        <v>Bases o soportes para señales</v>
      </c>
      <c r="C824" s="81" t="s">
        <v>1449</v>
      </c>
      <c r="D824" s="81">
        <v>25</v>
      </c>
      <c r="E824" s="71">
        <v>5500</v>
      </c>
      <c r="F824" s="70">
        <f t="shared" ca="1" si="45"/>
        <v>137500</v>
      </c>
      <c r="G824" s="45"/>
      <c r="H824" s="45"/>
      <c r="I824" s="45"/>
      <c r="J824" s="45"/>
    </row>
    <row r="825" spans="1:10" ht="13.5" customHeight="1" x14ac:dyDescent="0.2">
      <c r="A825" s="81">
        <v>55121727</v>
      </c>
      <c r="B825" s="69" t="str">
        <f t="shared" ca="1" si="44"/>
        <v>Letreros</v>
      </c>
      <c r="C825" s="81" t="s">
        <v>1449</v>
      </c>
      <c r="D825" s="81">
        <v>20</v>
      </c>
      <c r="E825" s="71">
        <v>400</v>
      </c>
      <c r="F825" s="70">
        <f t="shared" ca="1" si="45"/>
        <v>8000</v>
      </c>
      <c r="G825" s="45"/>
      <c r="H825" s="45"/>
      <c r="I825" s="45"/>
      <c r="J825" s="45"/>
    </row>
    <row r="826" spans="1:10" ht="13.5" customHeight="1" x14ac:dyDescent="0.2">
      <c r="A826" s="81">
        <v>60121008</v>
      </c>
      <c r="B826" s="69" t="str">
        <f t="shared" ca="1" si="44"/>
        <v>Afiches</v>
      </c>
      <c r="C826" s="81" t="s">
        <v>1449</v>
      </c>
      <c r="D826" s="81">
        <v>75</v>
      </c>
      <c r="E826" s="71">
        <v>1500</v>
      </c>
      <c r="F826" s="70">
        <f t="shared" ca="1" si="45"/>
        <v>112500</v>
      </c>
      <c r="G826" s="45"/>
      <c r="H826" s="45"/>
      <c r="I826" s="45"/>
      <c r="J826" s="45"/>
    </row>
    <row r="827" spans="1:10" ht="13.5" customHeight="1" x14ac:dyDescent="0.2">
      <c r="A827" s="81">
        <v>55101504</v>
      </c>
      <c r="B827" s="69" t="str">
        <f t="shared" ca="1" si="44"/>
        <v>Periódicos</v>
      </c>
      <c r="C827" s="81" t="s">
        <v>1449</v>
      </c>
      <c r="D827" s="81">
        <v>25000</v>
      </c>
      <c r="E827" s="71">
        <v>30</v>
      </c>
      <c r="F827" s="70">
        <f t="shared" ca="1" si="45"/>
        <v>750000</v>
      </c>
      <c r="G827" s="45"/>
      <c r="H827" s="45"/>
      <c r="I827" s="45"/>
      <c r="J827" s="45"/>
    </row>
    <row r="828" spans="1:10" ht="13.5" customHeight="1" x14ac:dyDescent="0.2">
      <c r="A828" s="81">
        <v>82121510</v>
      </c>
      <c r="B828" s="69" t="str">
        <f t="shared" ca="1" si="44"/>
        <v>Impresión textil</v>
      </c>
      <c r="C828" s="81" t="s">
        <v>1449</v>
      </c>
      <c r="D828" s="81">
        <v>350</v>
      </c>
      <c r="E828" s="71">
        <v>1000</v>
      </c>
      <c r="F828" s="70">
        <f t="shared" ca="1" si="45"/>
        <v>350000</v>
      </c>
      <c r="G828" s="45"/>
      <c r="H828" s="45"/>
      <c r="I828" s="45"/>
      <c r="J828" s="45"/>
    </row>
    <row r="829" spans="1:10" ht="13.5" customHeight="1" x14ac:dyDescent="0.2">
      <c r="A829" s="81">
        <v>82121510</v>
      </c>
      <c r="B829" s="69" t="str">
        <f t="shared" ca="1" si="44"/>
        <v>Impresión textil</v>
      </c>
      <c r="C829" s="81" t="s">
        <v>1449</v>
      </c>
      <c r="D829" s="81">
        <v>350</v>
      </c>
      <c r="E829" s="71">
        <v>850</v>
      </c>
      <c r="F829" s="70">
        <f t="shared" ca="1" si="45"/>
        <v>297500</v>
      </c>
      <c r="G829" s="45"/>
      <c r="H829" s="45"/>
      <c r="I829" s="45"/>
      <c r="J829" s="45"/>
    </row>
    <row r="830" spans="1:10" ht="14.1" customHeight="1" x14ac:dyDescent="0.2">
      <c r="A830" s="45"/>
      <c r="B830" s="45"/>
      <c r="C830" s="45"/>
      <c r="D830" s="45"/>
      <c r="E830" s="73" t="s">
        <v>12550</v>
      </c>
      <c r="F830" s="74">
        <f ca="1">SUM(Table350[MONTO TOTAL ESTIMADO])</f>
        <v>6815500</v>
      </c>
      <c r="G830" s="45"/>
      <c r="H830" s="45" t="str">
        <f>C810</f>
        <v>Bienes</v>
      </c>
      <c r="I830" s="45" t="str">
        <f>E810</f>
        <v>No</v>
      </c>
      <c r="J830" s="45" t="str">
        <f>D810</f>
        <v>Comparacion de Precios</v>
      </c>
    </row>
    <row r="831" spans="1:10" ht="14.1" customHeight="1" thickBot="1" x14ac:dyDescent="0.3"/>
    <row r="832" spans="1:10" ht="33.75" customHeight="1" thickBot="1" x14ac:dyDescent="0.25">
      <c r="A832" s="64" t="s">
        <v>16382</v>
      </c>
      <c r="B832" s="64" t="s">
        <v>161</v>
      </c>
      <c r="C832" s="64" t="s">
        <v>11724</v>
      </c>
      <c r="D832" s="64" t="s">
        <v>14377</v>
      </c>
      <c r="E832" s="64" t="s">
        <v>10962</v>
      </c>
      <c r="F832" s="64" t="s">
        <v>11095</v>
      </c>
      <c r="G832" s="45"/>
      <c r="H832" s="45"/>
      <c r="I832" s="45"/>
      <c r="J832" s="45"/>
    </row>
    <row r="833" spans="1:10" ht="13.5" customHeight="1" thickBot="1" x14ac:dyDescent="0.25">
      <c r="A833" s="66" t="s">
        <v>18856</v>
      </c>
      <c r="B833" s="66" t="s">
        <v>18857</v>
      </c>
      <c r="C833" s="66" t="s">
        <v>17798</v>
      </c>
      <c r="D833" s="66" t="s">
        <v>1875</v>
      </c>
      <c r="E833" s="66" t="s">
        <v>17854</v>
      </c>
      <c r="F833" s="66"/>
      <c r="G833" s="45"/>
      <c r="H833" s="45"/>
      <c r="I833" s="45"/>
      <c r="J833" s="45"/>
    </row>
    <row r="834" spans="1:10" ht="14.1" customHeight="1" thickBot="1" x14ac:dyDescent="0.25">
      <c r="A834" s="101" t="s">
        <v>14827</v>
      </c>
      <c r="B834" s="67" t="s">
        <v>8528</v>
      </c>
      <c r="C834" s="76">
        <v>44562</v>
      </c>
      <c r="D834" s="101" t="s">
        <v>9386</v>
      </c>
      <c r="E834" s="67" t="s">
        <v>13093</v>
      </c>
      <c r="F834" s="66" t="s">
        <v>3080</v>
      </c>
      <c r="G834" s="45"/>
      <c r="H834" s="45"/>
      <c r="I834" s="45"/>
      <c r="J834" s="45"/>
    </row>
    <row r="835" spans="1:10" ht="14.1" customHeight="1" thickBot="1" x14ac:dyDescent="0.25">
      <c r="A835" s="102"/>
      <c r="B835" s="67" t="s">
        <v>1786</v>
      </c>
      <c r="C835" s="93">
        <f>IF(C834="","",IF(AND(MONTH(C834)&gt;=1,MONTH(C834)&lt;=3),1,IF(AND(MONTH(C834)&gt;=4,MONTH(C834)&lt;=6),2,IF(AND(MONTH(C834)&gt;=7,MONTH(C834)&lt;=9),3,4))))</f>
        <v>1</v>
      </c>
      <c r="D835" s="102"/>
      <c r="E835" s="67" t="s">
        <v>2417</v>
      </c>
      <c r="F835" s="66" t="s">
        <v>11112</v>
      </c>
      <c r="G835" s="45"/>
      <c r="H835" s="45"/>
      <c r="I835" s="45"/>
      <c r="J835" s="45"/>
    </row>
    <row r="836" spans="1:10" ht="14.1" customHeight="1" thickBot="1" x14ac:dyDescent="0.25">
      <c r="A836" s="102"/>
      <c r="B836" s="67" t="s">
        <v>12942</v>
      </c>
      <c r="C836" s="76">
        <v>44651</v>
      </c>
      <c r="D836" s="102"/>
      <c r="E836" s="67" t="s">
        <v>3073</v>
      </c>
      <c r="F836" s="66" t="s">
        <v>11112</v>
      </c>
      <c r="G836" s="45"/>
      <c r="H836" s="45"/>
      <c r="I836" s="45"/>
      <c r="J836" s="45"/>
    </row>
    <row r="837" spans="1:10" ht="14.1" customHeight="1" thickBot="1" x14ac:dyDescent="0.25">
      <c r="A837" s="102"/>
      <c r="B837" s="67" t="s">
        <v>1786</v>
      </c>
      <c r="C837" s="93">
        <f>IF(C836="","",IF(AND(MONTH(C836)&gt;=1,MONTH(C836)&lt;=3),1,IF(AND(MONTH(C836)&gt;=4,MONTH(C836)&lt;=6),2,IF(AND(MONTH(C836)&gt;=7,MONTH(C836)&lt;=9),3,4))))</f>
        <v>1</v>
      </c>
      <c r="D837" s="102"/>
      <c r="E837" s="67" t="s">
        <v>13192</v>
      </c>
      <c r="F837" s="66" t="s">
        <v>11112</v>
      </c>
      <c r="G837" s="45"/>
      <c r="H837" s="45"/>
      <c r="I837" s="45"/>
      <c r="J837" s="45"/>
    </row>
    <row r="838" spans="1:10" ht="14.1" customHeight="1" thickBot="1" x14ac:dyDescent="0.25">
      <c r="A838" s="45"/>
      <c r="B838" s="45"/>
      <c r="C838" s="45"/>
      <c r="D838" s="45"/>
      <c r="E838" s="45"/>
      <c r="F838" s="45"/>
      <c r="G838" s="45"/>
      <c r="H838" s="45"/>
      <c r="I838" s="45"/>
      <c r="J838" s="45"/>
    </row>
    <row r="839" spans="1:10" ht="14.1" customHeight="1" thickBot="1" x14ac:dyDescent="0.25">
      <c r="A839" s="72" t="s">
        <v>15735</v>
      </c>
      <c r="B839" s="72" t="s">
        <v>16146</v>
      </c>
      <c r="C839" s="72" t="s">
        <v>15641</v>
      </c>
      <c r="D839" s="72" t="s">
        <v>15251</v>
      </c>
      <c r="E839" s="72" t="s">
        <v>6932</v>
      </c>
      <c r="F839" s="72" t="s">
        <v>15280</v>
      </c>
      <c r="G839" s="45"/>
      <c r="H839" s="45"/>
      <c r="I839" s="45"/>
      <c r="J839" s="45"/>
    </row>
    <row r="840" spans="1:10" ht="13.5" customHeight="1" x14ac:dyDescent="0.2">
      <c r="A840" s="84">
        <v>25172502</v>
      </c>
      <c r="B840" s="69" t="str">
        <f t="shared" ref="B840:B861" ca="1" si="46">IFERROR(INDEX(UNSPSCDes,MATCH(INDIRECT(ADDRESS(ROW(),COLUMN()-1,4)),UNSPSCCode,0)),"")</f>
        <v>Neumático para llantas de automóviles</v>
      </c>
      <c r="C840" s="81" t="s">
        <v>1449</v>
      </c>
      <c r="D840" s="81">
        <v>40</v>
      </c>
      <c r="E840" s="71">
        <v>6587.5</v>
      </c>
      <c r="F840" s="70">
        <f t="shared" ref="F840:F861" ca="1" si="47">INDIRECT(ADDRESS(ROW(),COLUMN()-2,4))*INDIRECT(ADDRESS(ROW(),COLUMN()-1,4))</f>
        <v>263500</v>
      </c>
      <c r="G840" s="45"/>
      <c r="H840" s="45"/>
      <c r="I840" s="45"/>
      <c r="J840" s="45"/>
    </row>
    <row r="841" spans="1:10" ht="13.5" customHeight="1" x14ac:dyDescent="0.2">
      <c r="A841" s="81">
        <v>78180103</v>
      </c>
      <c r="B841" s="69" t="str">
        <f t="shared" ca="1" si="46"/>
        <v>Servicios de cambio de fluidos de aceite o de la transmisión</v>
      </c>
      <c r="C841" s="81" t="s">
        <v>1449</v>
      </c>
      <c r="D841" s="81">
        <v>50</v>
      </c>
      <c r="E841" s="71">
        <v>5000</v>
      </c>
      <c r="F841" s="70">
        <f t="shared" ca="1" si="47"/>
        <v>250000</v>
      </c>
      <c r="G841" s="45"/>
      <c r="H841" s="45"/>
      <c r="I841" s="45"/>
      <c r="J841" s="45"/>
    </row>
    <row r="842" spans="1:10" ht="13.5" customHeight="1" x14ac:dyDescent="0.2">
      <c r="A842" s="81">
        <v>78180103</v>
      </c>
      <c r="B842" s="69" t="str">
        <f t="shared" ca="1" si="46"/>
        <v>Servicios de cambio de fluidos de aceite o de la transmisión</v>
      </c>
      <c r="C842" s="81" t="s">
        <v>1449</v>
      </c>
      <c r="D842" s="81">
        <v>50</v>
      </c>
      <c r="E842" s="71">
        <v>10000</v>
      </c>
      <c r="F842" s="70">
        <f t="shared" ca="1" si="47"/>
        <v>500000</v>
      </c>
      <c r="G842" s="45"/>
      <c r="H842" s="45"/>
      <c r="I842" s="45"/>
      <c r="J842" s="45"/>
    </row>
    <row r="843" spans="1:10" ht="13.5" customHeight="1" x14ac:dyDescent="0.2">
      <c r="A843" s="84">
        <v>15121501</v>
      </c>
      <c r="B843" s="69" t="str">
        <f t="shared" ca="1" si="46"/>
        <v>Aceite motor</v>
      </c>
      <c r="C843" s="82" t="s">
        <v>16988</v>
      </c>
      <c r="D843" s="81">
        <v>7</v>
      </c>
      <c r="E843" s="71">
        <v>4100</v>
      </c>
      <c r="F843" s="70">
        <f t="shared" ca="1" si="47"/>
        <v>28700</v>
      </c>
      <c r="G843" s="45"/>
      <c r="H843" s="45"/>
      <c r="I843" s="45"/>
      <c r="J843" s="45"/>
    </row>
    <row r="844" spans="1:10" ht="13.5" customHeight="1" x14ac:dyDescent="0.2">
      <c r="A844" s="84">
        <v>15121501</v>
      </c>
      <c r="B844" s="69" t="str">
        <f t="shared" ca="1" si="46"/>
        <v>Aceite motor</v>
      </c>
      <c r="C844" s="82" t="s">
        <v>16988</v>
      </c>
      <c r="D844" s="81">
        <v>7</v>
      </c>
      <c r="E844" s="71">
        <v>3500</v>
      </c>
      <c r="F844" s="70">
        <f t="shared" ca="1" si="47"/>
        <v>24500</v>
      </c>
      <c r="G844" s="45"/>
      <c r="H844" s="45"/>
      <c r="I844" s="45"/>
      <c r="J844" s="45"/>
    </row>
    <row r="845" spans="1:10" ht="13.5" customHeight="1" x14ac:dyDescent="0.2">
      <c r="A845" s="84">
        <v>25174004</v>
      </c>
      <c r="B845" s="69" t="str">
        <f t="shared" ca="1" si="46"/>
        <v>Refrigerante de motor</v>
      </c>
      <c r="C845" s="82" t="s">
        <v>16988</v>
      </c>
      <c r="D845" s="81">
        <v>8</v>
      </c>
      <c r="E845" s="71">
        <v>1800</v>
      </c>
      <c r="F845" s="70">
        <f t="shared" ca="1" si="47"/>
        <v>14400</v>
      </c>
      <c r="G845" s="45"/>
      <c r="H845" s="45"/>
      <c r="I845" s="45"/>
      <c r="J845" s="45"/>
    </row>
    <row r="846" spans="1:10" ht="13.5" customHeight="1" x14ac:dyDescent="0.2">
      <c r="A846" s="84">
        <v>15121508</v>
      </c>
      <c r="B846" s="69" t="str">
        <f t="shared" ca="1" si="46"/>
        <v>Aceite de transmisión</v>
      </c>
      <c r="C846" s="82" t="s">
        <v>16988</v>
      </c>
      <c r="D846" s="81">
        <v>4</v>
      </c>
      <c r="E846" s="71">
        <v>2500</v>
      </c>
      <c r="F846" s="70">
        <f t="shared" ca="1" si="47"/>
        <v>10000</v>
      </c>
      <c r="G846" s="45"/>
      <c r="H846" s="45"/>
      <c r="I846" s="45"/>
      <c r="J846" s="45"/>
    </row>
    <row r="847" spans="1:10" ht="13.5" customHeight="1" x14ac:dyDescent="0.2">
      <c r="A847" s="84">
        <v>47131821</v>
      </c>
      <c r="B847" s="69" t="str">
        <f t="shared" ca="1" si="46"/>
        <v>Compuestos desengrasantes</v>
      </c>
      <c r="C847" s="82" t="s">
        <v>9560</v>
      </c>
      <c r="D847" s="81">
        <v>85</v>
      </c>
      <c r="E847" s="71">
        <v>450</v>
      </c>
      <c r="F847" s="70">
        <f t="shared" ca="1" si="47"/>
        <v>38250</v>
      </c>
      <c r="G847" s="45"/>
      <c r="H847" s="45"/>
      <c r="I847" s="45"/>
      <c r="J847" s="45"/>
    </row>
    <row r="848" spans="1:10" ht="13.5" customHeight="1" x14ac:dyDescent="0.2">
      <c r="A848" s="84">
        <v>53131628</v>
      </c>
      <c r="B848" s="69" t="str">
        <f t="shared" ca="1" si="46"/>
        <v>Champús</v>
      </c>
      <c r="C848" s="82" t="s">
        <v>9560</v>
      </c>
      <c r="D848" s="81">
        <v>20</v>
      </c>
      <c r="E848" s="71">
        <v>160</v>
      </c>
      <c r="F848" s="70">
        <f t="shared" ca="1" si="47"/>
        <v>3200</v>
      </c>
      <c r="G848" s="45"/>
      <c r="H848" s="45"/>
      <c r="I848" s="45"/>
      <c r="J848" s="45"/>
    </row>
    <row r="849" spans="1:10" ht="13.5" customHeight="1" x14ac:dyDescent="0.2">
      <c r="A849" s="84">
        <v>47101613</v>
      </c>
      <c r="B849" s="69" t="str">
        <f t="shared" ca="1" si="46"/>
        <v>Soluciones de neutralización</v>
      </c>
      <c r="C849" s="82" t="s">
        <v>1449</v>
      </c>
      <c r="D849" s="81">
        <v>30</v>
      </c>
      <c r="E849" s="71">
        <v>95</v>
      </c>
      <c r="F849" s="70">
        <f t="shared" ca="1" si="47"/>
        <v>2850</v>
      </c>
      <c r="G849" s="45"/>
      <c r="H849" s="45"/>
      <c r="I849" s="45"/>
      <c r="J849" s="45"/>
    </row>
    <row r="850" spans="1:10" ht="13.5" customHeight="1" x14ac:dyDescent="0.2">
      <c r="A850" s="84">
        <v>47101613</v>
      </c>
      <c r="B850" s="69" t="str">
        <f t="shared" ca="1" si="46"/>
        <v>Soluciones de neutralización</v>
      </c>
      <c r="C850" s="82" t="s">
        <v>1449</v>
      </c>
      <c r="D850" s="81">
        <v>70</v>
      </c>
      <c r="E850" s="71">
        <v>150</v>
      </c>
      <c r="F850" s="70">
        <f t="shared" ca="1" si="47"/>
        <v>10500</v>
      </c>
      <c r="G850" s="45"/>
      <c r="H850" s="45"/>
      <c r="I850" s="45"/>
      <c r="J850" s="45"/>
    </row>
    <row r="851" spans="1:10" ht="13.5" customHeight="1" x14ac:dyDescent="0.2">
      <c r="A851" s="84">
        <v>27131604</v>
      </c>
      <c r="B851" s="69" t="str">
        <f t="shared" ca="1" si="46"/>
        <v>Lubricadores neumáticos</v>
      </c>
      <c r="C851" s="82" t="s">
        <v>9560</v>
      </c>
      <c r="D851" s="81">
        <v>80</v>
      </c>
      <c r="E851" s="71">
        <v>1000</v>
      </c>
      <c r="F851" s="70">
        <f t="shared" ca="1" si="47"/>
        <v>80000</v>
      </c>
      <c r="G851" s="45"/>
      <c r="H851" s="45"/>
      <c r="I851" s="45"/>
      <c r="J851" s="45"/>
    </row>
    <row r="852" spans="1:10" ht="13.5" customHeight="1" x14ac:dyDescent="0.2">
      <c r="A852" s="84">
        <v>47131502</v>
      </c>
      <c r="B852" s="69" t="str">
        <f t="shared" ca="1" si="46"/>
        <v>Pañitos o toallas para limpiar</v>
      </c>
      <c r="C852" s="82" t="s">
        <v>1449</v>
      </c>
      <c r="D852" s="81">
        <v>50</v>
      </c>
      <c r="E852" s="71">
        <v>100</v>
      </c>
      <c r="F852" s="70">
        <f t="shared" ca="1" si="47"/>
        <v>5000</v>
      </c>
      <c r="G852" s="45"/>
      <c r="H852" s="45"/>
      <c r="I852" s="45"/>
      <c r="J852" s="45"/>
    </row>
    <row r="853" spans="1:10" ht="13.5" customHeight="1" x14ac:dyDescent="0.2">
      <c r="A853" s="84">
        <v>25172502</v>
      </c>
      <c r="B853" s="69" t="str">
        <f t="shared" ca="1" si="46"/>
        <v>Neumático para llantas de automóviles</v>
      </c>
      <c r="C853" s="82" t="s">
        <v>1449</v>
      </c>
      <c r="D853" s="81">
        <v>40</v>
      </c>
      <c r="E853" s="71">
        <v>30000</v>
      </c>
      <c r="F853" s="70">
        <f t="shared" ca="1" si="47"/>
        <v>1200000</v>
      </c>
      <c r="G853" s="45"/>
      <c r="H853" s="45"/>
      <c r="I853" s="45"/>
      <c r="J853" s="45"/>
    </row>
    <row r="854" spans="1:10" ht="13.5" customHeight="1" x14ac:dyDescent="0.2">
      <c r="A854" s="84">
        <v>25172502</v>
      </c>
      <c r="B854" s="69" t="str">
        <f t="shared" ca="1" si="46"/>
        <v>Neumático para llantas de automóviles</v>
      </c>
      <c r="C854" s="82" t="s">
        <v>1449</v>
      </c>
      <c r="D854" s="81">
        <v>8</v>
      </c>
      <c r="E854" s="71">
        <v>6400</v>
      </c>
      <c r="F854" s="70">
        <f t="shared" ca="1" si="47"/>
        <v>51200</v>
      </c>
      <c r="G854" s="45"/>
      <c r="H854" s="45"/>
      <c r="I854" s="45"/>
      <c r="J854" s="45"/>
    </row>
    <row r="855" spans="1:10" ht="13.5" customHeight="1" x14ac:dyDescent="0.2">
      <c r="A855" s="84">
        <v>25172502</v>
      </c>
      <c r="B855" s="69" t="str">
        <f t="shared" ca="1" si="46"/>
        <v>Neumático para llantas de automóviles</v>
      </c>
      <c r="C855" s="82" t="s">
        <v>1449</v>
      </c>
      <c r="D855" s="81">
        <v>16</v>
      </c>
      <c r="E855" s="71">
        <v>8500</v>
      </c>
      <c r="F855" s="70">
        <f t="shared" ca="1" si="47"/>
        <v>136000</v>
      </c>
      <c r="G855" s="45"/>
      <c r="H855" s="45"/>
      <c r="I855" s="45"/>
      <c r="J855" s="45"/>
    </row>
    <row r="856" spans="1:10" ht="13.5" customHeight="1" x14ac:dyDescent="0.2">
      <c r="A856" s="84">
        <v>25172502</v>
      </c>
      <c r="B856" s="69" t="str">
        <f t="shared" ca="1" si="46"/>
        <v>Neumático para llantas de automóviles</v>
      </c>
      <c r="C856" s="82" t="s">
        <v>1449</v>
      </c>
      <c r="D856" s="81">
        <v>12</v>
      </c>
      <c r="E856" s="71">
        <v>9000</v>
      </c>
      <c r="F856" s="70">
        <f t="shared" ca="1" si="47"/>
        <v>108000</v>
      </c>
      <c r="G856" s="45"/>
      <c r="H856" s="45"/>
      <c r="I856" s="45"/>
      <c r="J856" s="45"/>
    </row>
    <row r="857" spans="1:10" ht="13.5" customHeight="1" x14ac:dyDescent="0.2">
      <c r="A857" s="84">
        <v>25172502</v>
      </c>
      <c r="B857" s="69" t="str">
        <f t="shared" ca="1" si="46"/>
        <v>Neumático para llantas de automóviles</v>
      </c>
      <c r="C857" s="82" t="s">
        <v>1449</v>
      </c>
      <c r="D857" s="81">
        <v>16</v>
      </c>
      <c r="E857" s="71">
        <v>10000</v>
      </c>
      <c r="F857" s="70">
        <f t="shared" ca="1" si="47"/>
        <v>160000</v>
      </c>
      <c r="G857" s="45"/>
      <c r="H857" s="45"/>
      <c r="I857" s="45"/>
      <c r="J857" s="45"/>
    </row>
    <row r="858" spans="1:10" ht="13.5" customHeight="1" x14ac:dyDescent="0.2">
      <c r="A858" s="84">
        <v>25172502</v>
      </c>
      <c r="B858" s="69" t="str">
        <f t="shared" ca="1" si="46"/>
        <v>Neumático para llantas de automóviles</v>
      </c>
      <c r="C858" s="82" t="s">
        <v>1449</v>
      </c>
      <c r="D858" s="81">
        <v>16</v>
      </c>
      <c r="E858" s="71">
        <v>12300</v>
      </c>
      <c r="F858" s="70">
        <f t="shared" ca="1" si="47"/>
        <v>196800</v>
      </c>
      <c r="G858" s="45"/>
      <c r="H858" s="45"/>
      <c r="I858" s="45"/>
      <c r="J858" s="45"/>
    </row>
    <row r="859" spans="1:10" ht="13.5" customHeight="1" x14ac:dyDescent="0.2">
      <c r="A859" s="84">
        <v>25172502</v>
      </c>
      <c r="B859" s="69" t="str">
        <f t="shared" ca="1" si="46"/>
        <v>Neumático para llantas de automóviles</v>
      </c>
      <c r="C859" s="82" t="s">
        <v>1449</v>
      </c>
      <c r="D859" s="81">
        <v>16</v>
      </c>
      <c r="E859" s="71">
        <v>10200</v>
      </c>
      <c r="F859" s="70">
        <f t="shared" ca="1" si="47"/>
        <v>163200</v>
      </c>
      <c r="G859" s="45"/>
      <c r="H859" s="45"/>
      <c r="I859" s="45"/>
      <c r="J859" s="45"/>
    </row>
    <row r="860" spans="1:10" ht="13.5" customHeight="1" x14ac:dyDescent="0.2">
      <c r="A860" s="84">
        <v>25172502</v>
      </c>
      <c r="B860" s="69" t="str">
        <f t="shared" ca="1" si="46"/>
        <v>Neumático para llantas de automóviles</v>
      </c>
      <c r="C860" s="82" t="s">
        <v>1449</v>
      </c>
      <c r="D860" s="81">
        <v>40</v>
      </c>
      <c r="E860" s="71">
        <v>6000</v>
      </c>
      <c r="F860" s="70">
        <f t="shared" ca="1" si="47"/>
        <v>240000</v>
      </c>
      <c r="G860" s="45"/>
      <c r="H860" s="45"/>
      <c r="I860" s="45"/>
      <c r="J860" s="45"/>
    </row>
    <row r="861" spans="1:10" ht="13.5" customHeight="1" x14ac:dyDescent="0.2">
      <c r="A861" s="84">
        <v>12181502</v>
      </c>
      <c r="B861" s="69" t="str">
        <f t="shared" ca="1" si="46"/>
        <v>Ceras naturales</v>
      </c>
      <c r="C861" s="82" t="s">
        <v>1449</v>
      </c>
      <c r="D861" s="81">
        <v>20</v>
      </c>
      <c r="E861" s="71">
        <v>300</v>
      </c>
      <c r="F861" s="70">
        <f t="shared" ca="1" si="47"/>
        <v>6000</v>
      </c>
      <c r="G861" s="45"/>
      <c r="H861" s="45"/>
      <c r="I861" s="45"/>
      <c r="J861" s="45"/>
    </row>
    <row r="862" spans="1:10" ht="14.1" customHeight="1" x14ac:dyDescent="0.2">
      <c r="A862" s="45"/>
      <c r="B862" s="45"/>
      <c r="C862" s="45"/>
      <c r="D862" s="45"/>
      <c r="E862" s="73" t="s">
        <v>12550</v>
      </c>
      <c r="F862" s="74">
        <f ca="1">SUM(Table354[MONTO TOTAL ESTIMADO])</f>
        <v>3492100</v>
      </c>
      <c r="G862" s="45"/>
      <c r="H862" s="45" t="str">
        <f>C833</f>
        <v>Bienes</v>
      </c>
      <c r="I862" s="45" t="str">
        <f>E833</f>
        <v>No</v>
      </c>
      <c r="J862" s="45" t="str">
        <f>D833</f>
        <v>Comparacion de Precios</v>
      </c>
    </row>
    <row r="863" spans="1:10" ht="14.1" customHeight="1" thickBot="1" x14ac:dyDescent="0.3"/>
    <row r="864" spans="1:10" ht="33.75" customHeight="1" thickBot="1" x14ac:dyDescent="0.25">
      <c r="A864" s="64" t="s">
        <v>16382</v>
      </c>
      <c r="B864" s="64" t="s">
        <v>161</v>
      </c>
      <c r="C864" s="64" t="s">
        <v>11724</v>
      </c>
      <c r="D864" s="64" t="s">
        <v>14377</v>
      </c>
      <c r="E864" s="64" t="s">
        <v>10962</v>
      </c>
      <c r="F864" s="64" t="s">
        <v>11095</v>
      </c>
      <c r="G864" s="45"/>
      <c r="H864" s="45"/>
      <c r="I864" s="45"/>
      <c r="J864" s="45"/>
    </row>
    <row r="865" spans="1:10" ht="13.5" customHeight="1" thickBot="1" x14ac:dyDescent="0.25">
      <c r="A865" s="66" t="s">
        <v>18856</v>
      </c>
      <c r="B865" s="66" t="s">
        <v>18858</v>
      </c>
      <c r="C865" s="66" t="s">
        <v>6798</v>
      </c>
      <c r="D865" s="66" t="s">
        <v>17483</v>
      </c>
      <c r="E865" s="66" t="s">
        <v>17854</v>
      </c>
      <c r="F865" s="66"/>
      <c r="G865" s="45"/>
      <c r="H865" s="45"/>
      <c r="I865" s="45"/>
      <c r="J865" s="45"/>
    </row>
    <row r="866" spans="1:10" ht="14.1" customHeight="1" thickBot="1" x14ac:dyDescent="0.25">
      <c r="A866" s="101" t="s">
        <v>14827</v>
      </c>
      <c r="B866" s="67" t="s">
        <v>8528</v>
      </c>
      <c r="C866" s="76">
        <v>44652</v>
      </c>
      <c r="D866" s="101" t="s">
        <v>9386</v>
      </c>
      <c r="E866" s="67" t="s">
        <v>13093</v>
      </c>
      <c r="F866" s="66" t="s">
        <v>3080</v>
      </c>
      <c r="G866" s="45"/>
      <c r="H866" s="45"/>
      <c r="I866" s="45"/>
      <c r="J866" s="45"/>
    </row>
    <row r="867" spans="1:10" ht="14.1" customHeight="1" thickBot="1" x14ac:dyDescent="0.25">
      <c r="A867" s="102"/>
      <c r="B867" s="67" t="s">
        <v>1786</v>
      </c>
      <c r="C867" s="93">
        <f>IF(C866="","",IF(AND(MONTH(C866)&gt;=1,MONTH(C866)&lt;=3),1,IF(AND(MONTH(C866)&gt;=4,MONTH(C866)&lt;=6),2,IF(AND(MONTH(C866)&gt;=7,MONTH(C866)&lt;=9),3,4))))</f>
        <v>2</v>
      </c>
      <c r="D867" s="102"/>
      <c r="E867" s="67" t="s">
        <v>2417</v>
      </c>
      <c r="F867" s="66" t="s">
        <v>11112</v>
      </c>
      <c r="G867" s="45"/>
      <c r="H867" s="45"/>
      <c r="I867" s="45"/>
      <c r="J867" s="45"/>
    </row>
    <row r="868" spans="1:10" ht="14.1" customHeight="1" thickBot="1" x14ac:dyDescent="0.25">
      <c r="A868" s="102"/>
      <c r="B868" s="67" t="s">
        <v>12942</v>
      </c>
      <c r="C868" s="76">
        <v>44742</v>
      </c>
      <c r="D868" s="102"/>
      <c r="E868" s="67" t="s">
        <v>3073</v>
      </c>
      <c r="F868" s="66" t="s">
        <v>11112</v>
      </c>
      <c r="G868" s="45"/>
      <c r="H868" s="45"/>
      <c r="I868" s="45"/>
      <c r="J868" s="45"/>
    </row>
    <row r="869" spans="1:10" ht="14.1" customHeight="1" thickBot="1" x14ac:dyDescent="0.25">
      <c r="A869" s="102"/>
      <c r="B869" s="67" t="s">
        <v>1786</v>
      </c>
      <c r="C869" s="93">
        <f>IF(C868="","",IF(AND(MONTH(C868)&gt;=1,MONTH(C868)&lt;=3),1,IF(AND(MONTH(C868)&gt;=4,MONTH(C868)&lt;=6),2,IF(AND(MONTH(C868)&gt;=7,MONTH(C868)&lt;=9),3,4))))</f>
        <v>2</v>
      </c>
      <c r="D869" s="102"/>
      <c r="E869" s="67" t="s">
        <v>13192</v>
      </c>
      <c r="F869" s="66" t="s">
        <v>11112</v>
      </c>
      <c r="G869" s="45"/>
      <c r="H869" s="45"/>
      <c r="I869" s="45"/>
      <c r="J869" s="45"/>
    </row>
    <row r="870" spans="1:10" ht="14.1" customHeight="1" thickBot="1" x14ac:dyDescent="0.25">
      <c r="A870" s="45"/>
      <c r="B870" s="45"/>
      <c r="C870" s="45"/>
      <c r="D870" s="45"/>
      <c r="E870" s="45"/>
      <c r="F870" s="45"/>
      <c r="G870" s="45"/>
      <c r="H870" s="45"/>
      <c r="I870" s="45"/>
      <c r="J870" s="45"/>
    </row>
    <row r="871" spans="1:10" ht="14.1" customHeight="1" thickBot="1" x14ac:dyDescent="0.25">
      <c r="A871" s="72" t="s">
        <v>15735</v>
      </c>
      <c r="B871" s="72" t="s">
        <v>16146</v>
      </c>
      <c r="C871" s="72" t="s">
        <v>15641</v>
      </c>
      <c r="D871" s="72" t="s">
        <v>15251</v>
      </c>
      <c r="E871" s="72" t="s">
        <v>6932</v>
      </c>
      <c r="F871" s="72" t="s">
        <v>15280</v>
      </c>
      <c r="G871" s="45"/>
      <c r="H871" s="45"/>
      <c r="I871" s="45"/>
      <c r="J871" s="45"/>
    </row>
    <row r="872" spans="1:10" ht="27" customHeight="1" x14ac:dyDescent="0.2">
      <c r="A872" s="81">
        <v>78180103</v>
      </c>
      <c r="B872" s="69" t="str">
        <f t="shared" ref="B872:B888" ca="1" si="48">IFERROR(INDEX(UNSPSCDes,MATCH(INDIRECT(ADDRESS(ROW(),COLUMN()-1,4)),UNSPSCCode,0)),"")</f>
        <v>Servicios de cambio de fluidos de aceite o de la transmisión</v>
      </c>
      <c r="C872" s="81" t="s">
        <v>1449</v>
      </c>
      <c r="D872" s="81">
        <v>8</v>
      </c>
      <c r="E872" s="71">
        <v>50000</v>
      </c>
      <c r="F872" s="70">
        <f t="shared" ref="F872:F888" ca="1" si="49">INDIRECT(ADDRESS(ROW(),COLUMN()-2,4))*INDIRECT(ADDRESS(ROW(),COLUMN()-1,4))</f>
        <v>400000</v>
      </c>
      <c r="G872" s="45"/>
      <c r="H872" s="45"/>
      <c r="I872" s="45"/>
      <c r="J872" s="45"/>
    </row>
    <row r="873" spans="1:10" ht="13.5" customHeight="1" x14ac:dyDescent="0.2">
      <c r="A873" s="84">
        <v>15121501</v>
      </c>
      <c r="B873" s="69" t="str">
        <f t="shared" ca="1" si="48"/>
        <v>Aceite motor</v>
      </c>
      <c r="C873" s="81" t="s">
        <v>16988</v>
      </c>
      <c r="D873" s="81">
        <v>7</v>
      </c>
      <c r="E873" s="71">
        <v>4200</v>
      </c>
      <c r="F873" s="70">
        <f t="shared" ca="1" si="49"/>
        <v>29400</v>
      </c>
      <c r="G873" s="45"/>
      <c r="H873" s="45"/>
      <c r="I873" s="45"/>
      <c r="J873" s="45"/>
    </row>
    <row r="874" spans="1:10" ht="13.5" customHeight="1" x14ac:dyDescent="0.2">
      <c r="A874" s="84">
        <v>15121501</v>
      </c>
      <c r="B874" s="69" t="str">
        <f t="shared" ca="1" si="48"/>
        <v>Aceite motor</v>
      </c>
      <c r="C874" s="81" t="s">
        <v>16988</v>
      </c>
      <c r="D874" s="81">
        <v>14</v>
      </c>
      <c r="E874" s="71">
        <v>3600</v>
      </c>
      <c r="F874" s="70">
        <f t="shared" ca="1" si="49"/>
        <v>50400</v>
      </c>
      <c r="G874" s="45"/>
      <c r="H874" s="45"/>
      <c r="I874" s="45"/>
      <c r="J874" s="45"/>
    </row>
    <row r="875" spans="1:10" ht="13.5" customHeight="1" x14ac:dyDescent="0.2">
      <c r="A875" s="84">
        <v>15121504</v>
      </c>
      <c r="B875" s="69" t="str">
        <f t="shared" ca="1" si="48"/>
        <v>Aceite hidráulico</v>
      </c>
      <c r="C875" s="81" t="s">
        <v>16988</v>
      </c>
      <c r="D875" s="81">
        <v>4</v>
      </c>
      <c r="E875" s="71">
        <v>3000</v>
      </c>
      <c r="F875" s="70">
        <f t="shared" ca="1" si="49"/>
        <v>12000</v>
      </c>
      <c r="G875" s="45"/>
      <c r="H875" s="45"/>
      <c r="I875" s="45"/>
      <c r="J875" s="45"/>
    </row>
    <row r="876" spans="1:10" ht="13.5" customHeight="1" x14ac:dyDescent="0.2">
      <c r="A876" s="84">
        <v>25174004</v>
      </c>
      <c r="B876" s="69" t="str">
        <f t="shared" ca="1" si="48"/>
        <v>Refrigerante de motor</v>
      </c>
      <c r="C876" s="81" t="s">
        <v>16988</v>
      </c>
      <c r="D876" s="81">
        <v>8</v>
      </c>
      <c r="E876" s="71">
        <v>1800</v>
      </c>
      <c r="F876" s="70">
        <f t="shared" ca="1" si="49"/>
        <v>14400</v>
      </c>
      <c r="G876" s="45"/>
      <c r="H876" s="45"/>
      <c r="I876" s="45"/>
      <c r="J876" s="45"/>
    </row>
    <row r="877" spans="1:10" ht="13.5" customHeight="1" x14ac:dyDescent="0.2">
      <c r="A877" s="84">
        <v>15121509</v>
      </c>
      <c r="B877" s="69" t="str">
        <f t="shared" ca="1" si="48"/>
        <v>Aceite de frenos</v>
      </c>
      <c r="C877" s="81" t="s">
        <v>16988</v>
      </c>
      <c r="D877" s="81">
        <v>10</v>
      </c>
      <c r="E877" s="71">
        <v>1600</v>
      </c>
      <c r="F877" s="70">
        <f t="shared" ca="1" si="49"/>
        <v>16000</v>
      </c>
      <c r="G877" s="45"/>
      <c r="H877" s="45"/>
      <c r="I877" s="45"/>
      <c r="J877" s="45"/>
    </row>
    <row r="878" spans="1:10" ht="13.5" customHeight="1" x14ac:dyDescent="0.2">
      <c r="A878" s="84">
        <v>15121508</v>
      </c>
      <c r="B878" s="69" t="str">
        <f t="shared" ca="1" si="48"/>
        <v>Aceite de transmisión</v>
      </c>
      <c r="C878" s="81" t="s">
        <v>1449</v>
      </c>
      <c r="D878" s="81">
        <v>3</v>
      </c>
      <c r="E878" s="71">
        <v>3000</v>
      </c>
      <c r="F878" s="70">
        <f t="shared" ca="1" si="49"/>
        <v>9000</v>
      </c>
      <c r="G878" s="45"/>
      <c r="H878" s="45"/>
      <c r="I878" s="45"/>
      <c r="J878" s="45"/>
    </row>
    <row r="879" spans="1:10" ht="13.5" customHeight="1" x14ac:dyDescent="0.2">
      <c r="A879" s="84">
        <v>23131504</v>
      </c>
      <c r="B879" s="69" t="str">
        <f t="shared" ca="1" si="48"/>
        <v>Compuestos para brillado</v>
      </c>
      <c r="C879" s="81" t="s">
        <v>1449</v>
      </c>
      <c r="D879" s="81">
        <v>35</v>
      </c>
      <c r="E879" s="71">
        <v>300</v>
      </c>
      <c r="F879" s="70">
        <f t="shared" ca="1" si="49"/>
        <v>10500</v>
      </c>
      <c r="G879" s="45"/>
      <c r="H879" s="45"/>
      <c r="I879" s="45"/>
      <c r="J879" s="45"/>
    </row>
    <row r="880" spans="1:10" ht="13.5" customHeight="1" x14ac:dyDescent="0.2">
      <c r="A880" s="84">
        <v>47131821</v>
      </c>
      <c r="B880" s="69" t="str">
        <f t="shared" ca="1" si="48"/>
        <v>Compuestos desengrasantes</v>
      </c>
      <c r="C880" s="81" t="s">
        <v>9560</v>
      </c>
      <c r="D880" s="81">
        <v>70</v>
      </c>
      <c r="E880" s="71">
        <v>500</v>
      </c>
      <c r="F880" s="70">
        <f t="shared" ca="1" si="49"/>
        <v>35000</v>
      </c>
      <c r="G880" s="45"/>
      <c r="H880" s="45"/>
      <c r="I880" s="45"/>
      <c r="J880" s="45"/>
    </row>
    <row r="881" spans="1:10" ht="13.5" customHeight="1" x14ac:dyDescent="0.2">
      <c r="A881" s="84">
        <v>53131628</v>
      </c>
      <c r="B881" s="69" t="str">
        <f t="shared" ca="1" si="48"/>
        <v>Champús</v>
      </c>
      <c r="C881" s="81" t="s">
        <v>9560</v>
      </c>
      <c r="D881" s="81">
        <v>30</v>
      </c>
      <c r="E881" s="71">
        <v>160</v>
      </c>
      <c r="F881" s="70">
        <f t="shared" ca="1" si="49"/>
        <v>4800</v>
      </c>
      <c r="G881" s="45"/>
      <c r="H881" s="45"/>
      <c r="I881" s="45"/>
      <c r="J881" s="45"/>
    </row>
    <row r="882" spans="1:10" ht="13.5" customHeight="1" x14ac:dyDescent="0.2">
      <c r="A882" s="84">
        <v>47101613</v>
      </c>
      <c r="B882" s="69" t="str">
        <f t="shared" ca="1" si="48"/>
        <v>Soluciones de neutralización</v>
      </c>
      <c r="C882" s="81" t="s">
        <v>1449</v>
      </c>
      <c r="D882" s="81">
        <v>45</v>
      </c>
      <c r="E882" s="71">
        <v>95</v>
      </c>
      <c r="F882" s="70">
        <f t="shared" ca="1" si="49"/>
        <v>4275</v>
      </c>
      <c r="G882" s="45"/>
      <c r="H882" s="45"/>
      <c r="I882" s="45"/>
      <c r="J882" s="45"/>
    </row>
    <row r="883" spans="1:10" ht="13.5" customHeight="1" x14ac:dyDescent="0.2">
      <c r="A883" s="84">
        <v>47101613</v>
      </c>
      <c r="B883" s="69" t="str">
        <f t="shared" ca="1" si="48"/>
        <v>Soluciones de neutralización</v>
      </c>
      <c r="C883" s="81" t="s">
        <v>1449</v>
      </c>
      <c r="D883" s="81">
        <v>70</v>
      </c>
      <c r="E883" s="71">
        <v>150</v>
      </c>
      <c r="F883" s="70">
        <f t="shared" ca="1" si="49"/>
        <v>10500</v>
      </c>
      <c r="G883" s="45"/>
      <c r="H883" s="45"/>
      <c r="I883" s="45"/>
      <c r="J883" s="45"/>
    </row>
    <row r="884" spans="1:10" ht="13.5" customHeight="1" x14ac:dyDescent="0.2">
      <c r="A884" s="84">
        <v>27131604</v>
      </c>
      <c r="B884" s="69" t="str">
        <f t="shared" ca="1" si="48"/>
        <v>Lubricadores neumáticos</v>
      </c>
      <c r="C884" s="81" t="s">
        <v>9560</v>
      </c>
      <c r="D884" s="81">
        <v>40</v>
      </c>
      <c r="E884" s="71">
        <v>1000</v>
      </c>
      <c r="F884" s="70">
        <f t="shared" ca="1" si="49"/>
        <v>40000</v>
      </c>
      <c r="G884" s="45"/>
      <c r="H884" s="45"/>
      <c r="I884" s="45"/>
      <c r="J884" s="45"/>
    </row>
    <row r="885" spans="1:10" ht="13.5" customHeight="1" x14ac:dyDescent="0.2">
      <c r="A885" s="84">
        <v>47131502</v>
      </c>
      <c r="B885" s="69" t="str">
        <f t="shared" ca="1" si="48"/>
        <v>Pañitos o toallas para limpiar</v>
      </c>
      <c r="C885" s="81" t="s">
        <v>1449</v>
      </c>
      <c r="D885" s="81">
        <v>70</v>
      </c>
      <c r="E885" s="71">
        <v>100</v>
      </c>
      <c r="F885" s="70">
        <f t="shared" ca="1" si="49"/>
        <v>7000</v>
      </c>
      <c r="G885" s="45"/>
      <c r="H885" s="45"/>
      <c r="I885" s="45"/>
      <c r="J885" s="45"/>
    </row>
    <row r="886" spans="1:10" ht="13.5" customHeight="1" x14ac:dyDescent="0.2">
      <c r="A886" s="84">
        <v>12181502</v>
      </c>
      <c r="B886" s="69" t="str">
        <f t="shared" ca="1" si="48"/>
        <v>Ceras naturales</v>
      </c>
      <c r="C886" s="81" t="s">
        <v>1449</v>
      </c>
      <c r="D886" s="81">
        <v>10</v>
      </c>
      <c r="E886" s="71">
        <v>300</v>
      </c>
      <c r="F886" s="70">
        <f t="shared" ca="1" si="49"/>
        <v>3000</v>
      </c>
      <c r="G886" s="45"/>
      <c r="H886" s="45"/>
      <c r="I886" s="45"/>
      <c r="J886" s="45"/>
    </row>
    <row r="887" spans="1:10" ht="13.5" customHeight="1" x14ac:dyDescent="0.2">
      <c r="A887" s="84">
        <v>47131605</v>
      </c>
      <c r="B887" s="69" t="str">
        <f t="shared" ca="1" si="48"/>
        <v>Cepillos de limpieza</v>
      </c>
      <c r="C887" s="81" t="s">
        <v>1449</v>
      </c>
      <c r="D887" s="81">
        <v>10</v>
      </c>
      <c r="E887" s="71">
        <v>300</v>
      </c>
      <c r="F887" s="70">
        <f t="shared" ca="1" si="49"/>
        <v>3000</v>
      </c>
      <c r="G887" s="45"/>
      <c r="H887" s="45"/>
      <c r="I887" s="45"/>
      <c r="J887" s="45"/>
    </row>
    <row r="888" spans="1:10" ht="13.5" customHeight="1" x14ac:dyDescent="0.2">
      <c r="A888" s="84">
        <v>25172502</v>
      </c>
      <c r="B888" s="69" t="str">
        <f t="shared" ca="1" si="48"/>
        <v>Neumático para llantas de automóviles</v>
      </c>
      <c r="C888" s="81" t="s">
        <v>1449</v>
      </c>
      <c r="D888" s="81">
        <v>20</v>
      </c>
      <c r="E888" s="71">
        <v>20000</v>
      </c>
      <c r="F888" s="70">
        <f t="shared" ca="1" si="49"/>
        <v>400000</v>
      </c>
      <c r="G888" s="45"/>
      <c r="H888" s="45"/>
      <c r="I888" s="45"/>
      <c r="J888" s="45"/>
    </row>
    <row r="889" spans="1:10" ht="14.1" customHeight="1" x14ac:dyDescent="0.2">
      <c r="A889" s="45"/>
      <c r="B889" s="45"/>
      <c r="C889" s="45"/>
      <c r="D889" s="45"/>
      <c r="E889" s="73" t="s">
        <v>12550</v>
      </c>
      <c r="F889" s="74">
        <f ca="1">SUM(Table356[MONTO TOTAL ESTIMADO])</f>
        <v>1049275</v>
      </c>
      <c r="G889" s="45"/>
      <c r="H889" s="45" t="str">
        <f>C865</f>
        <v>Servicios</v>
      </c>
      <c r="I889" s="45" t="str">
        <f>E865</f>
        <v>No</v>
      </c>
      <c r="J889" s="45" t="str">
        <f>D865</f>
        <v>Compras Menores</v>
      </c>
    </row>
    <row r="890" spans="1:10" ht="14.1" customHeight="1" thickBot="1" x14ac:dyDescent="0.3"/>
    <row r="891" spans="1:10" ht="33.75" customHeight="1" thickBot="1" x14ac:dyDescent="0.25">
      <c r="A891" s="64" t="s">
        <v>16382</v>
      </c>
      <c r="B891" s="64" t="s">
        <v>161</v>
      </c>
      <c r="C891" s="64" t="s">
        <v>11724</v>
      </c>
      <c r="D891" s="64" t="s">
        <v>14377</v>
      </c>
      <c r="E891" s="64" t="s">
        <v>10962</v>
      </c>
      <c r="F891" s="64" t="s">
        <v>11095</v>
      </c>
      <c r="G891" s="45"/>
      <c r="H891" s="45"/>
      <c r="I891" s="45"/>
      <c r="J891" s="45"/>
    </row>
    <row r="892" spans="1:10" ht="13.5" customHeight="1" thickBot="1" x14ac:dyDescent="0.25">
      <c r="A892" s="66" t="s">
        <v>18856</v>
      </c>
      <c r="B892" s="66" t="s">
        <v>18858</v>
      </c>
      <c r="C892" s="66" t="s">
        <v>6798</v>
      </c>
      <c r="D892" s="66" t="s">
        <v>17483</v>
      </c>
      <c r="E892" s="66" t="s">
        <v>17854</v>
      </c>
      <c r="F892" s="66"/>
      <c r="G892" s="45"/>
      <c r="H892" s="45"/>
      <c r="I892" s="45"/>
      <c r="J892" s="45"/>
    </row>
    <row r="893" spans="1:10" ht="14.1" customHeight="1" thickBot="1" x14ac:dyDescent="0.25">
      <c r="A893" s="101" t="s">
        <v>14827</v>
      </c>
      <c r="B893" s="67" t="s">
        <v>8528</v>
      </c>
      <c r="C893" s="76">
        <v>44743</v>
      </c>
      <c r="D893" s="101" t="s">
        <v>9386</v>
      </c>
      <c r="E893" s="67" t="s">
        <v>13093</v>
      </c>
      <c r="F893" s="66" t="s">
        <v>3080</v>
      </c>
      <c r="G893" s="45"/>
      <c r="H893" s="45"/>
      <c r="I893" s="45"/>
      <c r="J893" s="45"/>
    </row>
    <row r="894" spans="1:10" ht="14.1" customHeight="1" thickBot="1" x14ac:dyDescent="0.25">
      <c r="A894" s="102"/>
      <c r="B894" s="67" t="s">
        <v>1786</v>
      </c>
      <c r="C894" s="93">
        <f>IF(C893="","",IF(AND(MONTH(C893)&gt;=1,MONTH(C893)&lt;=3),1,IF(AND(MONTH(C893)&gt;=4,MONTH(C893)&lt;=6),2,IF(AND(MONTH(C893)&gt;=7,MONTH(C893)&lt;=9),3,4))))</f>
        <v>3</v>
      </c>
      <c r="D894" s="102"/>
      <c r="E894" s="67" t="s">
        <v>2417</v>
      </c>
      <c r="F894" s="66" t="s">
        <v>11112</v>
      </c>
      <c r="G894" s="45"/>
      <c r="H894" s="45"/>
      <c r="I894" s="45"/>
      <c r="J894" s="45"/>
    </row>
    <row r="895" spans="1:10" ht="14.1" customHeight="1" thickBot="1" x14ac:dyDescent="0.25">
      <c r="A895" s="102"/>
      <c r="B895" s="67" t="s">
        <v>12942</v>
      </c>
      <c r="C895" s="76">
        <v>44834</v>
      </c>
      <c r="D895" s="102"/>
      <c r="E895" s="67" t="s">
        <v>3073</v>
      </c>
      <c r="F895" s="66" t="s">
        <v>11112</v>
      </c>
      <c r="G895" s="45"/>
      <c r="H895" s="45"/>
      <c r="I895" s="45"/>
      <c r="J895" s="45"/>
    </row>
    <row r="896" spans="1:10" ht="14.1" customHeight="1" thickBot="1" x14ac:dyDescent="0.25">
      <c r="A896" s="102"/>
      <c r="B896" s="67" t="s">
        <v>1786</v>
      </c>
      <c r="C896" s="93">
        <f>IF(C895="","",IF(AND(MONTH(C895)&gt;=1,MONTH(C895)&lt;=3),1,IF(AND(MONTH(C895)&gt;=4,MONTH(C895)&lt;=6),2,IF(AND(MONTH(C895)&gt;=7,MONTH(C895)&lt;=9),3,4))))</f>
        <v>3</v>
      </c>
      <c r="D896" s="102"/>
      <c r="E896" s="67" t="s">
        <v>13192</v>
      </c>
      <c r="F896" s="66" t="s">
        <v>11112</v>
      </c>
      <c r="G896" s="45"/>
      <c r="H896" s="45"/>
      <c r="I896" s="45"/>
      <c r="J896" s="45"/>
    </row>
    <row r="897" spans="1:10" ht="14.1" customHeight="1" thickBot="1" x14ac:dyDescent="0.25">
      <c r="A897" s="45"/>
      <c r="B897" s="45"/>
      <c r="C897" s="45"/>
      <c r="D897" s="45"/>
      <c r="E897" s="45"/>
      <c r="F897" s="45"/>
      <c r="G897" s="45"/>
      <c r="H897" s="45"/>
      <c r="I897" s="45"/>
      <c r="J897" s="45"/>
    </row>
    <row r="898" spans="1:10" ht="14.1" customHeight="1" thickBot="1" x14ac:dyDescent="0.25">
      <c r="A898" s="72" t="s">
        <v>15735</v>
      </c>
      <c r="B898" s="72" t="s">
        <v>16146</v>
      </c>
      <c r="C898" s="72" t="s">
        <v>15641</v>
      </c>
      <c r="D898" s="72" t="s">
        <v>15251</v>
      </c>
      <c r="E898" s="72" t="s">
        <v>6932</v>
      </c>
      <c r="F898" s="72" t="s">
        <v>15280</v>
      </c>
      <c r="G898" s="45"/>
      <c r="H898" s="45"/>
      <c r="I898" s="45"/>
      <c r="J898" s="45"/>
    </row>
    <row r="899" spans="1:10" ht="27" customHeight="1" x14ac:dyDescent="0.2">
      <c r="A899" s="81">
        <v>78180103</v>
      </c>
      <c r="B899" s="69" t="str">
        <f t="shared" ref="B899:B913" ca="1" si="50">IFERROR(INDEX(UNSPSCDes,MATCH(INDIRECT(ADDRESS(ROW(),COLUMN()-1,4)),UNSPSCCode,0)),"")</f>
        <v>Servicios de cambio de fluidos de aceite o de la transmisión</v>
      </c>
      <c r="C899" s="81" t="s">
        <v>1449</v>
      </c>
      <c r="D899" s="81">
        <v>4</v>
      </c>
      <c r="E899" s="71">
        <v>150000</v>
      </c>
      <c r="F899" s="70">
        <f t="shared" ref="F899:F913" ca="1" si="51">INDIRECT(ADDRESS(ROW(),COLUMN()-2,4))*INDIRECT(ADDRESS(ROW(),COLUMN()-1,4))</f>
        <v>600000</v>
      </c>
      <c r="G899" s="45"/>
      <c r="H899" s="45"/>
      <c r="I899" s="45"/>
      <c r="J899" s="45"/>
    </row>
    <row r="900" spans="1:10" ht="13.5" customHeight="1" x14ac:dyDescent="0.2">
      <c r="A900" s="84">
        <v>25174004</v>
      </c>
      <c r="B900" s="69" t="str">
        <f t="shared" ca="1" si="50"/>
        <v>Refrigerante de motor</v>
      </c>
      <c r="C900" s="81" t="s">
        <v>16988</v>
      </c>
      <c r="D900" s="81">
        <v>8</v>
      </c>
      <c r="E900" s="71">
        <v>1800</v>
      </c>
      <c r="F900" s="70">
        <f t="shared" ca="1" si="51"/>
        <v>14400</v>
      </c>
      <c r="G900" s="45"/>
      <c r="H900" s="45"/>
      <c r="I900" s="45"/>
      <c r="J900" s="45"/>
    </row>
    <row r="901" spans="1:10" ht="13.5" customHeight="1" x14ac:dyDescent="0.2">
      <c r="A901" s="84">
        <v>15121509</v>
      </c>
      <c r="B901" s="69" t="str">
        <f t="shared" ca="1" si="50"/>
        <v>Aceite de frenos</v>
      </c>
      <c r="C901" s="81" t="s">
        <v>16988</v>
      </c>
      <c r="D901" s="81">
        <v>10</v>
      </c>
      <c r="E901" s="71">
        <v>1600</v>
      </c>
      <c r="F901" s="70">
        <f t="shared" ca="1" si="51"/>
        <v>16000</v>
      </c>
      <c r="G901" s="45"/>
      <c r="H901" s="45"/>
      <c r="I901" s="45"/>
      <c r="J901" s="45"/>
    </row>
    <row r="902" spans="1:10" ht="13.5" customHeight="1" x14ac:dyDescent="0.2">
      <c r="A902" s="84">
        <v>15121508</v>
      </c>
      <c r="B902" s="69" t="str">
        <f t="shared" ca="1" si="50"/>
        <v>Aceite de transmisión</v>
      </c>
      <c r="C902" s="81" t="s">
        <v>1449</v>
      </c>
      <c r="D902" s="81">
        <v>10</v>
      </c>
      <c r="E902" s="71">
        <v>3000</v>
      </c>
      <c r="F902" s="70">
        <f t="shared" ca="1" si="51"/>
        <v>30000</v>
      </c>
      <c r="G902" s="45"/>
      <c r="H902" s="45"/>
      <c r="I902" s="45"/>
      <c r="J902" s="45"/>
    </row>
    <row r="903" spans="1:10" ht="13.5" customHeight="1" x14ac:dyDescent="0.2">
      <c r="A903" s="84">
        <v>23131504</v>
      </c>
      <c r="B903" s="69" t="str">
        <f t="shared" ca="1" si="50"/>
        <v>Compuestos para brillado</v>
      </c>
      <c r="C903" s="81" t="s">
        <v>1449</v>
      </c>
      <c r="D903" s="81">
        <v>35</v>
      </c>
      <c r="E903" s="71">
        <v>300</v>
      </c>
      <c r="F903" s="70">
        <f t="shared" ca="1" si="51"/>
        <v>10500</v>
      </c>
      <c r="G903" s="45"/>
      <c r="H903" s="45"/>
      <c r="I903" s="45"/>
      <c r="J903" s="45"/>
    </row>
    <row r="904" spans="1:10" ht="13.5" customHeight="1" x14ac:dyDescent="0.2">
      <c r="A904" s="84">
        <v>47131821</v>
      </c>
      <c r="B904" s="69" t="str">
        <f t="shared" ca="1" si="50"/>
        <v>Compuestos desengrasantes</v>
      </c>
      <c r="C904" s="81" t="s">
        <v>9560</v>
      </c>
      <c r="D904" s="81">
        <v>90</v>
      </c>
      <c r="E904" s="71">
        <v>500</v>
      </c>
      <c r="F904" s="70">
        <f t="shared" ca="1" si="51"/>
        <v>45000</v>
      </c>
      <c r="G904" s="45"/>
      <c r="H904" s="45"/>
      <c r="I904" s="45"/>
      <c r="J904" s="45"/>
    </row>
    <row r="905" spans="1:10" ht="13.5" customHeight="1" x14ac:dyDescent="0.2">
      <c r="A905" s="84">
        <v>53131628</v>
      </c>
      <c r="B905" s="69" t="str">
        <f t="shared" ca="1" si="50"/>
        <v>Champús</v>
      </c>
      <c r="C905" s="81" t="s">
        <v>9560</v>
      </c>
      <c r="D905" s="81">
        <v>30</v>
      </c>
      <c r="E905" s="71">
        <v>160</v>
      </c>
      <c r="F905" s="70">
        <f t="shared" ca="1" si="51"/>
        <v>4800</v>
      </c>
      <c r="G905" s="45"/>
      <c r="H905" s="45"/>
      <c r="I905" s="45"/>
      <c r="J905" s="45"/>
    </row>
    <row r="906" spans="1:10" ht="13.5" customHeight="1" x14ac:dyDescent="0.2">
      <c r="A906" s="84">
        <v>47101613</v>
      </c>
      <c r="B906" s="69" t="str">
        <f t="shared" ca="1" si="50"/>
        <v>Soluciones de neutralización</v>
      </c>
      <c r="C906" s="81" t="s">
        <v>1449</v>
      </c>
      <c r="D906" s="81">
        <v>40</v>
      </c>
      <c r="E906" s="71">
        <v>95</v>
      </c>
      <c r="F906" s="70">
        <f t="shared" ca="1" si="51"/>
        <v>3800</v>
      </c>
      <c r="G906" s="45"/>
      <c r="H906" s="45"/>
      <c r="I906" s="45"/>
      <c r="J906" s="45"/>
    </row>
    <row r="907" spans="1:10" ht="13.5" customHeight="1" x14ac:dyDescent="0.2">
      <c r="A907" s="84">
        <v>47101613</v>
      </c>
      <c r="B907" s="69" t="str">
        <f t="shared" ca="1" si="50"/>
        <v>Soluciones de neutralización</v>
      </c>
      <c r="C907" s="81" t="s">
        <v>1449</v>
      </c>
      <c r="D907" s="81">
        <v>90</v>
      </c>
      <c r="E907" s="71">
        <v>150</v>
      </c>
      <c r="F907" s="70">
        <f t="shared" ca="1" si="51"/>
        <v>13500</v>
      </c>
      <c r="G907" s="45"/>
      <c r="H907" s="45"/>
      <c r="I907" s="45"/>
      <c r="J907" s="45"/>
    </row>
    <row r="908" spans="1:10" ht="13.5" customHeight="1" x14ac:dyDescent="0.2">
      <c r="A908" s="84">
        <v>27131604</v>
      </c>
      <c r="B908" s="69" t="str">
        <f t="shared" ca="1" si="50"/>
        <v>Lubricadores neumáticos</v>
      </c>
      <c r="C908" s="81" t="s">
        <v>9560</v>
      </c>
      <c r="D908" s="81">
        <v>90</v>
      </c>
      <c r="E908" s="71">
        <v>1000</v>
      </c>
      <c r="F908" s="70">
        <f t="shared" ca="1" si="51"/>
        <v>90000</v>
      </c>
      <c r="G908" s="45"/>
      <c r="H908" s="45"/>
      <c r="I908" s="45"/>
      <c r="J908" s="45"/>
    </row>
    <row r="909" spans="1:10" ht="13.5" customHeight="1" x14ac:dyDescent="0.2">
      <c r="A909" s="84">
        <v>47131502</v>
      </c>
      <c r="B909" s="69" t="str">
        <f t="shared" ca="1" si="50"/>
        <v>Pañitos o toallas para limpiar</v>
      </c>
      <c r="C909" s="81" t="s">
        <v>1449</v>
      </c>
      <c r="D909" s="81">
        <v>72</v>
      </c>
      <c r="E909" s="71">
        <v>100</v>
      </c>
      <c r="F909" s="70">
        <f t="shared" ca="1" si="51"/>
        <v>7200</v>
      </c>
      <c r="G909" s="45"/>
      <c r="H909" s="45"/>
      <c r="I909" s="45"/>
      <c r="J909" s="45"/>
    </row>
    <row r="910" spans="1:10" ht="13.5" customHeight="1" x14ac:dyDescent="0.2">
      <c r="A910" s="84">
        <v>12181502</v>
      </c>
      <c r="B910" s="69" t="str">
        <f t="shared" ca="1" si="50"/>
        <v>Ceras naturales</v>
      </c>
      <c r="C910" s="81" t="s">
        <v>1449</v>
      </c>
      <c r="D910" s="81">
        <v>10</v>
      </c>
      <c r="E910" s="71">
        <v>300</v>
      </c>
      <c r="F910" s="70">
        <f t="shared" ca="1" si="51"/>
        <v>3000</v>
      </c>
      <c r="G910" s="45"/>
      <c r="H910" s="45"/>
      <c r="I910" s="45"/>
      <c r="J910" s="45"/>
    </row>
    <row r="911" spans="1:10" ht="13.5" customHeight="1" x14ac:dyDescent="0.2">
      <c r="A911" s="84">
        <v>47131605</v>
      </c>
      <c r="B911" s="69" t="str">
        <f t="shared" ca="1" si="50"/>
        <v>Cepillos de limpieza</v>
      </c>
      <c r="C911" s="81" t="s">
        <v>1449</v>
      </c>
      <c r="D911" s="81">
        <v>10</v>
      </c>
      <c r="E911" s="71">
        <v>300</v>
      </c>
      <c r="F911" s="70">
        <f t="shared" ca="1" si="51"/>
        <v>3000</v>
      </c>
      <c r="G911" s="45"/>
      <c r="H911" s="45"/>
      <c r="I911" s="45"/>
      <c r="J911" s="45"/>
    </row>
    <row r="912" spans="1:10" ht="13.5" customHeight="1" x14ac:dyDescent="0.2">
      <c r="A912" s="84">
        <v>26111703</v>
      </c>
      <c r="B912" s="69" t="str">
        <f t="shared" ca="1" si="50"/>
        <v>Baterías para vehículos</v>
      </c>
      <c r="C912" s="81" t="s">
        <v>1449</v>
      </c>
      <c r="D912" s="81">
        <v>12</v>
      </c>
      <c r="E912" s="71">
        <v>8500</v>
      </c>
      <c r="F912" s="70">
        <f t="shared" ca="1" si="51"/>
        <v>102000</v>
      </c>
      <c r="G912" s="45"/>
      <c r="H912" s="45"/>
      <c r="I912" s="45"/>
      <c r="J912" s="45"/>
    </row>
    <row r="913" spans="1:10" ht="13.5" customHeight="1" x14ac:dyDescent="0.2">
      <c r="A913" s="84">
        <v>26111703</v>
      </c>
      <c r="B913" s="69" t="str">
        <f t="shared" ca="1" si="50"/>
        <v>Baterías para vehículos</v>
      </c>
      <c r="C913" s="81" t="s">
        <v>1449</v>
      </c>
      <c r="D913" s="81">
        <v>14</v>
      </c>
      <c r="E913" s="71">
        <v>9500</v>
      </c>
      <c r="F913" s="70">
        <f t="shared" ca="1" si="51"/>
        <v>133000</v>
      </c>
      <c r="G913" s="45"/>
      <c r="H913" s="45"/>
      <c r="I913" s="45"/>
      <c r="J913" s="45"/>
    </row>
    <row r="914" spans="1:10" ht="14.1" customHeight="1" x14ac:dyDescent="0.2">
      <c r="A914" s="45"/>
      <c r="B914" s="45"/>
      <c r="C914" s="45"/>
      <c r="D914" s="45"/>
      <c r="E914" s="73" t="s">
        <v>12550</v>
      </c>
      <c r="F914" s="74">
        <f ca="1">SUM(Table357[MONTO TOTAL ESTIMADO])</f>
        <v>1076200</v>
      </c>
      <c r="G914" s="45"/>
      <c r="H914" s="45" t="str">
        <f>C892</f>
        <v>Servicios</v>
      </c>
      <c r="I914" s="45" t="str">
        <f>E892</f>
        <v>No</v>
      </c>
      <c r="J914" s="45" t="str">
        <f>D892</f>
        <v>Compras Menores</v>
      </c>
    </row>
    <row r="915" spans="1:10" ht="14.1" customHeight="1" thickBot="1" x14ac:dyDescent="0.3"/>
    <row r="916" spans="1:10" ht="33.75" customHeight="1" thickBot="1" x14ac:dyDescent="0.25">
      <c r="A916" s="64" t="s">
        <v>16382</v>
      </c>
      <c r="B916" s="64" t="s">
        <v>161</v>
      </c>
      <c r="C916" s="64" t="s">
        <v>11724</v>
      </c>
      <c r="D916" s="64" t="s">
        <v>14377</v>
      </c>
      <c r="E916" s="64" t="s">
        <v>10962</v>
      </c>
      <c r="F916" s="64" t="s">
        <v>11095</v>
      </c>
      <c r="G916" s="45"/>
      <c r="H916" s="45"/>
      <c r="I916" s="45"/>
      <c r="J916" s="45"/>
    </row>
    <row r="917" spans="1:10" ht="13.5" customHeight="1" thickBot="1" x14ac:dyDescent="0.25">
      <c r="A917" s="66" t="s">
        <v>18856</v>
      </c>
      <c r="B917" s="66" t="s">
        <v>18858</v>
      </c>
      <c r="C917" s="66" t="s">
        <v>6798</v>
      </c>
      <c r="D917" s="66" t="s">
        <v>10171</v>
      </c>
      <c r="E917" s="66" t="s">
        <v>17854</v>
      </c>
      <c r="F917" s="66"/>
      <c r="G917" s="45"/>
      <c r="H917" s="45"/>
      <c r="I917" s="45"/>
      <c r="J917" s="45"/>
    </row>
    <row r="918" spans="1:10" ht="14.1" customHeight="1" thickBot="1" x14ac:dyDescent="0.25">
      <c r="A918" s="101" t="s">
        <v>14827</v>
      </c>
      <c r="B918" s="67" t="s">
        <v>8528</v>
      </c>
      <c r="C918" s="76">
        <v>44835</v>
      </c>
      <c r="D918" s="101" t="s">
        <v>9386</v>
      </c>
      <c r="E918" s="67" t="s">
        <v>13093</v>
      </c>
      <c r="F918" s="66" t="s">
        <v>3080</v>
      </c>
      <c r="G918" s="45"/>
      <c r="H918" s="45"/>
      <c r="I918" s="45"/>
      <c r="J918" s="45"/>
    </row>
    <row r="919" spans="1:10" ht="14.1" customHeight="1" thickBot="1" x14ac:dyDescent="0.25">
      <c r="A919" s="102"/>
      <c r="B919" s="67" t="s">
        <v>1786</v>
      </c>
      <c r="C919" s="93">
        <f>IF(C918="","",IF(AND(MONTH(C918)&gt;=1,MONTH(C918)&lt;=3),1,IF(AND(MONTH(C918)&gt;=4,MONTH(C918)&lt;=6),2,IF(AND(MONTH(C918)&gt;=7,MONTH(C918)&lt;=9),3,4))))</f>
        <v>4</v>
      </c>
      <c r="D919" s="102"/>
      <c r="E919" s="67" t="s">
        <v>2417</v>
      </c>
      <c r="F919" s="66" t="s">
        <v>11112</v>
      </c>
      <c r="G919" s="45"/>
      <c r="H919" s="45"/>
      <c r="I919" s="45"/>
      <c r="J919" s="45"/>
    </row>
    <row r="920" spans="1:10" ht="14.1" customHeight="1" thickBot="1" x14ac:dyDescent="0.25">
      <c r="A920" s="102"/>
      <c r="B920" s="67" t="s">
        <v>12942</v>
      </c>
      <c r="C920" s="76">
        <v>44926</v>
      </c>
      <c r="D920" s="102"/>
      <c r="E920" s="67" t="s">
        <v>3073</v>
      </c>
      <c r="F920" s="66" t="s">
        <v>11112</v>
      </c>
      <c r="G920" s="45"/>
      <c r="H920" s="45"/>
      <c r="I920" s="45"/>
      <c r="J920" s="45"/>
    </row>
    <row r="921" spans="1:10" ht="14.1" customHeight="1" thickBot="1" x14ac:dyDescent="0.25">
      <c r="A921" s="102"/>
      <c r="B921" s="67" t="s">
        <v>1786</v>
      </c>
      <c r="C921" s="93">
        <f>IF(C920="","",IF(AND(MONTH(C920)&gt;=1,MONTH(C920)&lt;=3),1,IF(AND(MONTH(C920)&gt;=4,MONTH(C920)&lt;=6),2,IF(AND(MONTH(C920)&gt;=7,MONTH(C920)&lt;=9),3,4))))</f>
        <v>4</v>
      </c>
      <c r="D921" s="102"/>
      <c r="E921" s="67" t="s">
        <v>13192</v>
      </c>
      <c r="F921" s="66" t="s">
        <v>11112</v>
      </c>
      <c r="G921" s="45"/>
      <c r="H921" s="45"/>
      <c r="I921" s="45"/>
      <c r="J921" s="45"/>
    </row>
    <row r="922" spans="1:10" ht="14.1" customHeight="1" thickBot="1" x14ac:dyDescent="0.25">
      <c r="A922" s="45"/>
      <c r="B922" s="45"/>
      <c r="C922" s="45"/>
      <c r="D922" s="45"/>
      <c r="E922" s="45"/>
      <c r="F922" s="45"/>
      <c r="G922" s="45"/>
      <c r="H922" s="45"/>
      <c r="I922" s="45"/>
      <c r="J922" s="45"/>
    </row>
    <row r="923" spans="1:10" ht="14.1" customHeight="1" thickBot="1" x14ac:dyDescent="0.25">
      <c r="A923" s="72" t="s">
        <v>15735</v>
      </c>
      <c r="B923" s="72" t="s">
        <v>16146</v>
      </c>
      <c r="C923" s="72" t="s">
        <v>15641</v>
      </c>
      <c r="D923" s="72" t="s">
        <v>15251</v>
      </c>
      <c r="E923" s="72" t="s">
        <v>6932</v>
      </c>
      <c r="F923" s="72" t="s">
        <v>15280</v>
      </c>
      <c r="G923" s="45"/>
      <c r="H923" s="45"/>
      <c r="I923" s="45"/>
      <c r="J923" s="45"/>
    </row>
    <row r="924" spans="1:10" ht="27" customHeight="1" x14ac:dyDescent="0.2">
      <c r="A924" s="81">
        <v>78180103</v>
      </c>
      <c r="B924" s="69" t="str">
        <f t="shared" ref="B924:B936" ca="1" si="52">IFERROR(INDEX(UNSPSCDes,MATCH(INDIRECT(ADDRESS(ROW(),COLUMN()-1,4)),UNSPSCCode,0)),"")</f>
        <v>Servicios de cambio de fluidos de aceite o de la transmisión</v>
      </c>
      <c r="C924" s="81" t="s">
        <v>1449</v>
      </c>
      <c r="D924" s="81">
        <v>3</v>
      </c>
      <c r="E924" s="71">
        <v>130000</v>
      </c>
      <c r="F924" s="70">
        <f t="shared" ref="F924:F936" ca="1" si="53">INDIRECT(ADDRESS(ROW(),COLUMN()-2,4))*INDIRECT(ADDRESS(ROW(),COLUMN()-1,4))</f>
        <v>390000</v>
      </c>
      <c r="G924" s="45"/>
      <c r="H924" s="45"/>
      <c r="I924" s="45"/>
      <c r="J924" s="45"/>
    </row>
    <row r="925" spans="1:10" ht="13.5" customHeight="1" x14ac:dyDescent="0.2">
      <c r="A925" s="84">
        <v>15121501</v>
      </c>
      <c r="B925" s="69" t="str">
        <f t="shared" ca="1" si="52"/>
        <v>Aceite motor</v>
      </c>
      <c r="C925" s="81" t="s">
        <v>16988</v>
      </c>
      <c r="D925" s="81">
        <v>10</v>
      </c>
      <c r="E925" s="71">
        <v>4200</v>
      </c>
      <c r="F925" s="70">
        <f t="shared" ca="1" si="53"/>
        <v>42000</v>
      </c>
      <c r="G925" s="45"/>
      <c r="H925" s="45"/>
      <c r="I925" s="45"/>
      <c r="J925" s="45"/>
    </row>
    <row r="926" spans="1:10" ht="13.5" customHeight="1" x14ac:dyDescent="0.2">
      <c r="A926" s="84">
        <v>25174004</v>
      </c>
      <c r="B926" s="69" t="str">
        <f t="shared" ca="1" si="52"/>
        <v>Refrigerante de motor</v>
      </c>
      <c r="C926" s="81" t="s">
        <v>16988</v>
      </c>
      <c r="D926" s="81">
        <v>10</v>
      </c>
      <c r="E926" s="71">
        <v>1800</v>
      </c>
      <c r="F926" s="70">
        <f t="shared" ca="1" si="53"/>
        <v>18000</v>
      </c>
      <c r="G926" s="45"/>
      <c r="H926" s="45"/>
      <c r="I926" s="45"/>
      <c r="J926" s="45"/>
    </row>
    <row r="927" spans="1:10" ht="13.5" customHeight="1" x14ac:dyDescent="0.2">
      <c r="A927" s="84">
        <v>23131504</v>
      </c>
      <c r="B927" s="69" t="str">
        <f t="shared" ca="1" si="52"/>
        <v>Compuestos para brillado</v>
      </c>
      <c r="C927" s="81" t="s">
        <v>1449</v>
      </c>
      <c r="D927" s="81">
        <v>35</v>
      </c>
      <c r="E927" s="71">
        <v>300</v>
      </c>
      <c r="F927" s="70">
        <f t="shared" ca="1" si="53"/>
        <v>10500</v>
      </c>
      <c r="G927" s="45"/>
      <c r="H927" s="45"/>
      <c r="I927" s="45"/>
      <c r="J927" s="45"/>
    </row>
    <row r="928" spans="1:10" ht="13.5" customHeight="1" x14ac:dyDescent="0.2">
      <c r="A928" s="84">
        <v>47131821</v>
      </c>
      <c r="B928" s="69" t="str">
        <f t="shared" ca="1" si="52"/>
        <v>Compuestos desengrasantes</v>
      </c>
      <c r="C928" s="81" t="s">
        <v>9560</v>
      </c>
      <c r="D928" s="81">
        <v>70</v>
      </c>
      <c r="E928" s="71">
        <v>500</v>
      </c>
      <c r="F928" s="70">
        <f t="shared" ca="1" si="53"/>
        <v>35000</v>
      </c>
      <c r="G928" s="45"/>
      <c r="H928" s="45"/>
      <c r="I928" s="45"/>
      <c r="J928" s="45"/>
    </row>
    <row r="929" spans="1:10" ht="13.5" customHeight="1" x14ac:dyDescent="0.2">
      <c r="A929" s="84">
        <v>53131628</v>
      </c>
      <c r="B929" s="69" t="str">
        <f t="shared" ca="1" si="52"/>
        <v>Champús</v>
      </c>
      <c r="C929" s="81" t="s">
        <v>9560</v>
      </c>
      <c r="D929" s="81">
        <v>30</v>
      </c>
      <c r="E929" s="71">
        <v>160</v>
      </c>
      <c r="F929" s="70">
        <f t="shared" ca="1" si="53"/>
        <v>4800</v>
      </c>
      <c r="G929" s="45"/>
      <c r="H929" s="45"/>
      <c r="I929" s="45"/>
      <c r="J929" s="45"/>
    </row>
    <row r="930" spans="1:10" ht="13.5" customHeight="1" x14ac:dyDescent="0.2">
      <c r="A930" s="84">
        <v>47101613</v>
      </c>
      <c r="B930" s="69" t="str">
        <f t="shared" ca="1" si="52"/>
        <v>Soluciones de neutralización</v>
      </c>
      <c r="C930" s="81" t="s">
        <v>1449</v>
      </c>
      <c r="D930" s="81">
        <v>40</v>
      </c>
      <c r="E930" s="71">
        <v>95</v>
      </c>
      <c r="F930" s="70">
        <f t="shared" ca="1" si="53"/>
        <v>3800</v>
      </c>
      <c r="G930" s="45"/>
      <c r="H930" s="45"/>
      <c r="I930" s="45"/>
      <c r="J930" s="45"/>
    </row>
    <row r="931" spans="1:10" ht="13.5" customHeight="1" x14ac:dyDescent="0.2">
      <c r="A931" s="84">
        <v>47101613</v>
      </c>
      <c r="B931" s="69" t="str">
        <f t="shared" ca="1" si="52"/>
        <v>Soluciones de neutralización</v>
      </c>
      <c r="C931" s="81" t="s">
        <v>1449</v>
      </c>
      <c r="D931" s="81">
        <v>70</v>
      </c>
      <c r="E931" s="71">
        <v>150</v>
      </c>
      <c r="F931" s="70">
        <f t="shared" ca="1" si="53"/>
        <v>10500</v>
      </c>
      <c r="G931" s="45"/>
      <c r="H931" s="45"/>
      <c r="I931" s="45"/>
      <c r="J931" s="45"/>
    </row>
    <row r="932" spans="1:10" ht="13.5" customHeight="1" x14ac:dyDescent="0.2">
      <c r="A932" s="84">
        <v>27131604</v>
      </c>
      <c r="B932" s="69" t="str">
        <f t="shared" ca="1" si="52"/>
        <v>Lubricadores neumáticos</v>
      </c>
      <c r="C932" s="81" t="s">
        <v>9560</v>
      </c>
      <c r="D932" s="81">
        <v>70</v>
      </c>
      <c r="E932" s="71">
        <v>1000</v>
      </c>
      <c r="F932" s="70">
        <f t="shared" ca="1" si="53"/>
        <v>70000</v>
      </c>
      <c r="G932" s="45"/>
      <c r="H932" s="45"/>
      <c r="I932" s="45"/>
      <c r="J932" s="45"/>
    </row>
    <row r="933" spans="1:10" ht="13.5" customHeight="1" x14ac:dyDescent="0.2">
      <c r="A933" s="84">
        <v>47131502</v>
      </c>
      <c r="B933" s="69" t="str">
        <f t="shared" ca="1" si="52"/>
        <v>Pañitos o toallas para limpiar</v>
      </c>
      <c r="C933" s="81" t="s">
        <v>1449</v>
      </c>
      <c r="D933" s="81">
        <v>40</v>
      </c>
      <c r="E933" s="71">
        <v>100</v>
      </c>
      <c r="F933" s="70">
        <f t="shared" ca="1" si="53"/>
        <v>4000</v>
      </c>
      <c r="G933" s="45"/>
      <c r="H933" s="45"/>
      <c r="I933" s="45"/>
      <c r="J933" s="45"/>
    </row>
    <row r="934" spans="1:10" ht="13.5" customHeight="1" x14ac:dyDescent="0.2">
      <c r="A934" s="84">
        <v>12181502</v>
      </c>
      <c r="B934" s="69" t="str">
        <f t="shared" ca="1" si="52"/>
        <v>Ceras naturales</v>
      </c>
      <c r="C934" s="81" t="s">
        <v>1449</v>
      </c>
      <c r="D934" s="81">
        <v>10</v>
      </c>
      <c r="E934" s="71">
        <v>300</v>
      </c>
      <c r="F934" s="70">
        <f t="shared" ca="1" si="53"/>
        <v>3000</v>
      </c>
      <c r="G934" s="45"/>
      <c r="H934" s="45"/>
      <c r="I934" s="45"/>
      <c r="J934" s="45"/>
    </row>
    <row r="935" spans="1:10" ht="13.5" customHeight="1" x14ac:dyDescent="0.2">
      <c r="A935" s="84">
        <v>47131605</v>
      </c>
      <c r="B935" s="69" t="str">
        <f t="shared" ca="1" si="52"/>
        <v>Cepillos de limpieza</v>
      </c>
      <c r="C935" s="81" t="s">
        <v>1449</v>
      </c>
      <c r="D935" s="81">
        <v>10</v>
      </c>
      <c r="E935" s="71">
        <v>300</v>
      </c>
      <c r="F935" s="70">
        <f t="shared" ca="1" si="53"/>
        <v>3000</v>
      </c>
      <c r="G935" s="45"/>
      <c r="H935" s="45"/>
      <c r="I935" s="45"/>
      <c r="J935" s="45"/>
    </row>
    <row r="936" spans="1:10" ht="13.5" customHeight="1" x14ac:dyDescent="0.2">
      <c r="A936" s="84">
        <v>25172502</v>
      </c>
      <c r="B936" s="69" t="str">
        <f t="shared" ca="1" si="52"/>
        <v>Neumático para llantas de automóviles</v>
      </c>
      <c r="C936" s="81" t="s">
        <v>1449</v>
      </c>
      <c r="D936" s="81">
        <v>20</v>
      </c>
      <c r="E936" s="71">
        <v>15000</v>
      </c>
      <c r="F936" s="70">
        <f t="shared" ca="1" si="53"/>
        <v>300000</v>
      </c>
      <c r="G936" s="45"/>
      <c r="H936" s="45"/>
      <c r="I936" s="45"/>
      <c r="J936" s="45"/>
    </row>
    <row r="937" spans="1:10" ht="14.1" customHeight="1" x14ac:dyDescent="0.2">
      <c r="A937" s="45"/>
      <c r="B937" s="45"/>
      <c r="C937" s="45"/>
      <c r="D937" s="45"/>
      <c r="E937" s="73" t="s">
        <v>12550</v>
      </c>
      <c r="F937" s="74">
        <f ca="1">SUM(Table358[MONTO TOTAL ESTIMADO])</f>
        <v>894600</v>
      </c>
      <c r="G937" s="45"/>
      <c r="H937" s="45" t="str">
        <f>C917</f>
        <v>Servicios</v>
      </c>
      <c r="I937" s="45" t="str">
        <f>E917</f>
        <v>No</v>
      </c>
      <c r="J937" s="45" t="str">
        <f>D917</f>
        <v>Compras por debajo del Umbral</v>
      </c>
    </row>
    <row r="938" spans="1:10" ht="14.1" customHeight="1" thickBot="1" x14ac:dyDescent="0.3"/>
    <row r="939" spans="1:10" ht="33.75" customHeight="1" thickBot="1" x14ac:dyDescent="0.25">
      <c r="A939" s="64" t="s">
        <v>16382</v>
      </c>
      <c r="B939" s="64" t="s">
        <v>161</v>
      </c>
      <c r="C939" s="64" t="s">
        <v>11724</v>
      </c>
      <c r="D939" s="64" t="s">
        <v>14377</v>
      </c>
      <c r="E939" s="64" t="s">
        <v>10962</v>
      </c>
      <c r="F939" s="64" t="s">
        <v>11095</v>
      </c>
      <c r="G939" s="45"/>
      <c r="H939" s="45"/>
      <c r="I939" s="45"/>
      <c r="J939" s="45"/>
    </row>
    <row r="940" spans="1:10" ht="13.5" customHeight="1" thickBot="1" x14ac:dyDescent="0.25">
      <c r="A940" s="66" t="s">
        <v>18859</v>
      </c>
      <c r="B940" s="66" t="s">
        <v>18860</v>
      </c>
      <c r="C940" s="66" t="s">
        <v>17798</v>
      </c>
      <c r="D940" s="66" t="s">
        <v>1875</v>
      </c>
      <c r="E940" s="66" t="s">
        <v>17854</v>
      </c>
      <c r="F940" s="66"/>
      <c r="G940" s="45"/>
      <c r="H940" s="45"/>
      <c r="I940" s="45"/>
      <c r="J940" s="45"/>
    </row>
    <row r="941" spans="1:10" ht="14.1" customHeight="1" thickBot="1" x14ac:dyDescent="0.25">
      <c r="A941" s="101" t="s">
        <v>14827</v>
      </c>
      <c r="B941" s="67" t="s">
        <v>8528</v>
      </c>
      <c r="C941" s="76">
        <v>44562</v>
      </c>
      <c r="D941" s="101" t="s">
        <v>9386</v>
      </c>
      <c r="E941" s="67" t="s">
        <v>13093</v>
      </c>
      <c r="F941" s="66" t="s">
        <v>3080</v>
      </c>
      <c r="G941" s="45"/>
      <c r="H941" s="45"/>
      <c r="I941" s="45"/>
      <c r="J941" s="45"/>
    </row>
    <row r="942" spans="1:10" ht="14.1" customHeight="1" thickBot="1" x14ac:dyDescent="0.25">
      <c r="A942" s="102"/>
      <c r="B942" s="67" t="s">
        <v>1786</v>
      </c>
      <c r="C942" s="93">
        <f>IF(C941="","",IF(AND(MONTH(C941)&gt;=1,MONTH(C941)&lt;=3),1,IF(AND(MONTH(C941)&gt;=4,MONTH(C941)&lt;=6),2,IF(AND(MONTH(C941)&gt;=7,MONTH(C941)&lt;=9),3,4))))</f>
        <v>1</v>
      </c>
      <c r="D942" s="102"/>
      <c r="E942" s="67" t="s">
        <v>2417</v>
      </c>
      <c r="F942" s="66" t="s">
        <v>11112</v>
      </c>
      <c r="G942" s="45"/>
      <c r="H942" s="45"/>
      <c r="I942" s="45"/>
      <c r="J942" s="45"/>
    </row>
    <row r="943" spans="1:10" ht="14.1" customHeight="1" thickBot="1" x14ac:dyDescent="0.25">
      <c r="A943" s="102"/>
      <c r="B943" s="67" t="s">
        <v>12942</v>
      </c>
      <c r="C943" s="76">
        <v>44651</v>
      </c>
      <c r="D943" s="102"/>
      <c r="E943" s="67" t="s">
        <v>3073</v>
      </c>
      <c r="F943" s="66" t="s">
        <v>11112</v>
      </c>
      <c r="G943" s="45"/>
      <c r="H943" s="45"/>
      <c r="I943" s="45"/>
      <c r="J943" s="45"/>
    </row>
    <row r="944" spans="1:10" ht="14.1" customHeight="1" thickBot="1" x14ac:dyDescent="0.25">
      <c r="A944" s="102"/>
      <c r="B944" s="67" t="s">
        <v>1786</v>
      </c>
      <c r="C944" s="93">
        <f>IF(C943="","",IF(AND(MONTH(C943)&gt;=1,MONTH(C943)&lt;=3),1,IF(AND(MONTH(C943)&gt;=4,MONTH(C943)&lt;=6),2,IF(AND(MONTH(C943)&gt;=7,MONTH(C943)&lt;=9),3,4))))</f>
        <v>1</v>
      </c>
      <c r="D944" s="102"/>
      <c r="E944" s="67" t="s">
        <v>13192</v>
      </c>
      <c r="F944" s="66" t="s">
        <v>11112</v>
      </c>
      <c r="G944" s="45"/>
      <c r="H944" s="45"/>
      <c r="I944" s="45"/>
      <c r="J944" s="45"/>
    </row>
    <row r="945" spans="1:10" ht="14.1" customHeight="1" thickBot="1" x14ac:dyDescent="0.25">
      <c r="A945" s="45"/>
      <c r="B945" s="45"/>
      <c r="C945" s="45"/>
      <c r="D945" s="45"/>
      <c r="E945" s="45"/>
      <c r="F945" s="45"/>
      <c r="G945" s="45"/>
      <c r="H945" s="45"/>
      <c r="I945" s="45"/>
      <c r="J945" s="45"/>
    </row>
    <row r="946" spans="1:10" ht="14.1" customHeight="1" thickBot="1" x14ac:dyDescent="0.25">
      <c r="A946" s="72" t="s">
        <v>15735</v>
      </c>
      <c r="B946" s="72" t="s">
        <v>16146</v>
      </c>
      <c r="C946" s="72" t="s">
        <v>15641</v>
      </c>
      <c r="D946" s="72" t="s">
        <v>15251</v>
      </c>
      <c r="E946" s="72" t="s">
        <v>6932</v>
      </c>
      <c r="F946" s="72" t="s">
        <v>15280</v>
      </c>
      <c r="G946" s="45"/>
      <c r="H946" s="45"/>
      <c r="I946" s="45"/>
      <c r="J946" s="45"/>
    </row>
    <row r="947" spans="1:10" ht="13.5" customHeight="1" x14ac:dyDescent="0.2">
      <c r="A947" s="84">
        <v>14111507</v>
      </c>
      <c r="B947" s="69" t="str">
        <f t="shared" ref="B947:B978" ca="1" si="54">IFERROR(INDEX(UNSPSCDes,MATCH(INDIRECT(ADDRESS(ROW(),COLUMN()-1,4)),UNSPSCCode,0)),"")</f>
        <v>Papel para impresora o fotocopiadora</v>
      </c>
      <c r="C947" s="86" t="s">
        <v>8725</v>
      </c>
      <c r="D947" s="81">
        <v>745</v>
      </c>
      <c r="E947" s="71">
        <v>200</v>
      </c>
      <c r="F947" s="70">
        <f t="shared" ref="F947:F978" ca="1" si="55">INDIRECT(ADDRESS(ROW(),COLUMN()-2,4))*INDIRECT(ADDRESS(ROW(),COLUMN()-1,4))</f>
        <v>149000</v>
      </c>
      <c r="G947" s="45"/>
      <c r="H947" s="45"/>
      <c r="I947" s="45"/>
      <c r="J947" s="45"/>
    </row>
    <row r="948" spans="1:10" ht="13.5" customHeight="1" x14ac:dyDescent="0.2">
      <c r="A948" s="84">
        <v>14111507</v>
      </c>
      <c r="B948" s="69" t="str">
        <f t="shared" ca="1" si="54"/>
        <v>Papel para impresora o fotocopiadora</v>
      </c>
      <c r="C948" s="86" t="s">
        <v>8725</v>
      </c>
      <c r="D948" s="81">
        <v>90</v>
      </c>
      <c r="E948" s="71">
        <v>300</v>
      </c>
      <c r="F948" s="70">
        <f t="shared" ca="1" si="55"/>
        <v>27000</v>
      </c>
      <c r="G948" s="45"/>
      <c r="H948" s="45"/>
      <c r="I948" s="45"/>
      <c r="J948" s="45"/>
    </row>
    <row r="949" spans="1:10" ht="13.5" customHeight="1" x14ac:dyDescent="0.2">
      <c r="A949" s="84">
        <v>14111507</v>
      </c>
      <c r="B949" s="69" t="str">
        <f t="shared" ca="1" si="54"/>
        <v>Papel para impresora o fotocopiadora</v>
      </c>
      <c r="C949" s="86" t="s">
        <v>8725</v>
      </c>
      <c r="D949" s="81">
        <v>87</v>
      </c>
      <c r="E949" s="71">
        <v>350</v>
      </c>
      <c r="F949" s="70">
        <f t="shared" ca="1" si="55"/>
        <v>30450</v>
      </c>
      <c r="G949" s="45"/>
      <c r="H949" s="45"/>
      <c r="I949" s="45"/>
      <c r="J949" s="45"/>
    </row>
    <row r="950" spans="1:10" ht="13.5" customHeight="1" x14ac:dyDescent="0.2">
      <c r="A950" s="84">
        <v>14111510</v>
      </c>
      <c r="B950" s="69" t="str">
        <f t="shared" ca="1" si="54"/>
        <v>Papel para plotter</v>
      </c>
      <c r="C950" s="86" t="s">
        <v>1449</v>
      </c>
      <c r="D950" s="81">
        <v>3</v>
      </c>
      <c r="E950" s="71">
        <v>800</v>
      </c>
      <c r="F950" s="70">
        <f t="shared" ca="1" si="55"/>
        <v>2400</v>
      </c>
      <c r="G950" s="45"/>
      <c r="H950" s="45"/>
      <c r="I950" s="45"/>
      <c r="J950" s="45"/>
    </row>
    <row r="951" spans="1:10" ht="13.5" customHeight="1" x14ac:dyDescent="0.2">
      <c r="A951" s="84">
        <v>14111509</v>
      </c>
      <c r="B951" s="69" t="str">
        <f t="shared" ca="1" si="54"/>
        <v>Papel membreteado</v>
      </c>
      <c r="C951" s="86" t="s">
        <v>8725</v>
      </c>
      <c r="D951" s="81">
        <v>60</v>
      </c>
      <c r="E951" s="71">
        <v>4500</v>
      </c>
      <c r="F951" s="70">
        <f t="shared" ca="1" si="55"/>
        <v>270000</v>
      </c>
      <c r="G951" s="45"/>
      <c r="H951" s="45"/>
      <c r="I951" s="45"/>
      <c r="J951" s="45"/>
    </row>
    <row r="952" spans="1:10" ht="13.5" customHeight="1" x14ac:dyDescent="0.2">
      <c r="A952" s="84">
        <v>14111606</v>
      </c>
      <c r="B952" s="69" t="str">
        <f t="shared" ca="1" si="54"/>
        <v>Papel para artes o artesanías</v>
      </c>
      <c r="C952" s="86" t="s">
        <v>1449</v>
      </c>
      <c r="D952" s="81">
        <v>40</v>
      </c>
      <c r="E952" s="71">
        <v>300</v>
      </c>
      <c r="F952" s="70">
        <f t="shared" ca="1" si="55"/>
        <v>12000</v>
      </c>
      <c r="G952" s="45"/>
      <c r="H952" s="45"/>
      <c r="I952" s="45"/>
      <c r="J952" s="45"/>
    </row>
    <row r="953" spans="1:10" ht="13.5" customHeight="1" x14ac:dyDescent="0.2">
      <c r="A953" s="84">
        <v>14121901</v>
      </c>
      <c r="B953" s="69" t="str">
        <f t="shared" ca="1" si="54"/>
        <v>Papel periódico estándar</v>
      </c>
      <c r="C953" s="86" t="s">
        <v>1449</v>
      </c>
      <c r="D953" s="81">
        <v>30</v>
      </c>
      <c r="E953" s="71">
        <v>600</v>
      </c>
      <c r="F953" s="70">
        <f t="shared" ca="1" si="55"/>
        <v>18000</v>
      </c>
      <c r="G953" s="45"/>
      <c r="H953" s="45"/>
      <c r="I953" s="45"/>
      <c r="J953" s="45"/>
    </row>
    <row r="954" spans="1:10" ht="13.5" customHeight="1" x14ac:dyDescent="0.2">
      <c r="A954" s="84">
        <v>14121605</v>
      </c>
      <c r="B954" s="69" t="str">
        <f t="shared" ca="1" si="54"/>
        <v>Pañuelos de papel kraft</v>
      </c>
      <c r="C954" s="86" t="s">
        <v>15636</v>
      </c>
      <c r="D954" s="81">
        <v>40</v>
      </c>
      <c r="E954" s="71">
        <v>300</v>
      </c>
      <c r="F954" s="70">
        <f t="shared" ca="1" si="55"/>
        <v>12000</v>
      </c>
      <c r="G954" s="45"/>
      <c r="H954" s="45"/>
      <c r="I954" s="45"/>
      <c r="J954" s="45"/>
    </row>
    <row r="955" spans="1:10" ht="13.5" customHeight="1" x14ac:dyDescent="0.2">
      <c r="A955" s="84">
        <v>44121716</v>
      </c>
      <c r="B955" s="69" t="str">
        <f t="shared" ca="1" si="54"/>
        <v>Resaltadores</v>
      </c>
      <c r="C955" s="86" t="s">
        <v>16988</v>
      </c>
      <c r="D955" s="81">
        <v>150</v>
      </c>
      <c r="E955" s="71">
        <v>120</v>
      </c>
      <c r="F955" s="70">
        <f t="shared" ca="1" si="55"/>
        <v>18000</v>
      </c>
      <c r="G955" s="45"/>
      <c r="H955" s="45"/>
      <c r="I955" s="45"/>
      <c r="J955" s="45"/>
    </row>
    <row r="956" spans="1:10" ht="13.5" customHeight="1" x14ac:dyDescent="0.2">
      <c r="A956" s="84">
        <v>44121706</v>
      </c>
      <c r="B956" s="69" t="str">
        <f t="shared" ca="1" si="54"/>
        <v>Lápices de madera</v>
      </c>
      <c r="C956" s="86" t="s">
        <v>16988</v>
      </c>
      <c r="D956" s="81">
        <v>110</v>
      </c>
      <c r="E956" s="71">
        <v>45</v>
      </c>
      <c r="F956" s="70">
        <f t="shared" ca="1" si="55"/>
        <v>4950</v>
      </c>
      <c r="G956" s="45"/>
      <c r="H956" s="45"/>
      <c r="I956" s="45"/>
      <c r="J956" s="45"/>
    </row>
    <row r="957" spans="1:10" ht="13.5" customHeight="1" x14ac:dyDescent="0.2">
      <c r="A957" s="84">
        <v>44111611</v>
      </c>
      <c r="B957" s="69" t="str">
        <f t="shared" ca="1" si="54"/>
        <v>Clips para billetes</v>
      </c>
      <c r="C957" s="86" t="s">
        <v>16988</v>
      </c>
      <c r="D957" s="81">
        <v>45</v>
      </c>
      <c r="E957" s="71">
        <v>150</v>
      </c>
      <c r="F957" s="70">
        <f t="shared" ca="1" si="55"/>
        <v>6750</v>
      </c>
      <c r="G957" s="45"/>
      <c r="H957" s="45"/>
      <c r="I957" s="45"/>
      <c r="J957" s="45"/>
    </row>
    <row r="958" spans="1:10" ht="13.5" customHeight="1" x14ac:dyDescent="0.2">
      <c r="A958" s="84">
        <v>44111611</v>
      </c>
      <c r="B958" s="69" t="str">
        <f t="shared" ca="1" si="54"/>
        <v>Clips para billetes</v>
      </c>
      <c r="C958" s="86" t="s">
        <v>16988</v>
      </c>
      <c r="D958" s="81">
        <v>69</v>
      </c>
      <c r="E958" s="71">
        <v>150</v>
      </c>
      <c r="F958" s="70">
        <f t="shared" ca="1" si="55"/>
        <v>10350</v>
      </c>
      <c r="G958" s="45"/>
      <c r="H958" s="45"/>
      <c r="I958" s="45"/>
      <c r="J958" s="45"/>
    </row>
    <row r="959" spans="1:10" ht="13.5" customHeight="1" x14ac:dyDescent="0.2">
      <c r="A959" s="84">
        <v>44111611</v>
      </c>
      <c r="B959" s="69" t="str">
        <f t="shared" ca="1" si="54"/>
        <v>Clips para billetes</v>
      </c>
      <c r="C959" s="86" t="s">
        <v>16988</v>
      </c>
      <c r="D959" s="81">
        <v>24</v>
      </c>
      <c r="E959" s="71">
        <v>150</v>
      </c>
      <c r="F959" s="70">
        <f t="shared" ca="1" si="55"/>
        <v>3600</v>
      </c>
      <c r="G959" s="45"/>
      <c r="H959" s="45"/>
      <c r="I959" s="45"/>
      <c r="J959" s="45"/>
    </row>
    <row r="960" spans="1:10" ht="13.5" customHeight="1" x14ac:dyDescent="0.2">
      <c r="A960" s="84">
        <v>44111611</v>
      </c>
      <c r="B960" s="69" t="str">
        <f t="shared" ca="1" si="54"/>
        <v>Clips para billetes</v>
      </c>
      <c r="C960" s="86" t="s">
        <v>16988</v>
      </c>
      <c r="D960" s="81">
        <v>150</v>
      </c>
      <c r="E960" s="71">
        <v>150</v>
      </c>
      <c r="F960" s="70">
        <f t="shared" ca="1" si="55"/>
        <v>22500</v>
      </c>
      <c r="G960" s="45"/>
      <c r="H960" s="45"/>
      <c r="I960" s="45"/>
      <c r="J960" s="45"/>
    </row>
    <row r="961" spans="1:10" ht="13.5" customHeight="1" x14ac:dyDescent="0.2">
      <c r="A961" s="84">
        <v>44111611</v>
      </c>
      <c r="B961" s="69" t="str">
        <f t="shared" ca="1" si="54"/>
        <v>Clips para billetes</v>
      </c>
      <c r="C961" s="86" t="s">
        <v>16988</v>
      </c>
      <c r="D961" s="81">
        <v>22</v>
      </c>
      <c r="E961" s="71">
        <v>100</v>
      </c>
      <c r="F961" s="70">
        <f t="shared" ca="1" si="55"/>
        <v>2200</v>
      </c>
      <c r="G961" s="45"/>
      <c r="H961" s="45"/>
      <c r="I961" s="45"/>
      <c r="J961" s="45"/>
    </row>
    <row r="962" spans="1:10" ht="13.5" customHeight="1" x14ac:dyDescent="0.2">
      <c r="A962" s="84">
        <v>44122104</v>
      </c>
      <c r="B962" s="69" t="str">
        <f t="shared" ca="1" si="54"/>
        <v>Clips para papel</v>
      </c>
      <c r="C962" s="86" t="s">
        <v>16988</v>
      </c>
      <c r="D962" s="81">
        <v>150</v>
      </c>
      <c r="E962" s="71">
        <v>15</v>
      </c>
      <c r="F962" s="70">
        <f t="shared" ca="1" si="55"/>
        <v>2250</v>
      </c>
      <c r="G962" s="45"/>
      <c r="H962" s="45"/>
      <c r="I962" s="45"/>
      <c r="J962" s="45"/>
    </row>
    <row r="963" spans="1:10" ht="13.5" customHeight="1" x14ac:dyDescent="0.2">
      <c r="A963" s="84">
        <v>44122104</v>
      </c>
      <c r="B963" s="69" t="str">
        <f t="shared" ca="1" si="54"/>
        <v>Clips para papel</v>
      </c>
      <c r="C963" s="86" t="s">
        <v>16988</v>
      </c>
      <c r="D963" s="81">
        <v>150</v>
      </c>
      <c r="E963" s="71">
        <v>22</v>
      </c>
      <c r="F963" s="70">
        <f t="shared" ca="1" si="55"/>
        <v>3300</v>
      </c>
      <c r="G963" s="45"/>
      <c r="H963" s="45"/>
      <c r="I963" s="45"/>
      <c r="J963" s="45"/>
    </row>
    <row r="964" spans="1:10" ht="13.5" customHeight="1" x14ac:dyDescent="0.2">
      <c r="A964" s="84">
        <v>43232503</v>
      </c>
      <c r="B964" s="69" t="str">
        <f t="shared" ca="1" si="54"/>
        <v>Correctores de ortografía</v>
      </c>
      <c r="C964" s="86" t="s">
        <v>1449</v>
      </c>
      <c r="D964" s="81">
        <v>200</v>
      </c>
      <c r="E964" s="71">
        <v>80</v>
      </c>
      <c r="F964" s="70">
        <f t="shared" ca="1" si="55"/>
        <v>16000</v>
      </c>
      <c r="G964" s="45"/>
      <c r="H964" s="45"/>
      <c r="I964" s="45"/>
      <c r="J964" s="45"/>
    </row>
    <row r="965" spans="1:10" ht="13.5" customHeight="1" x14ac:dyDescent="0.2">
      <c r="A965" s="84">
        <v>60103107</v>
      </c>
      <c r="B965" s="69" t="str">
        <f t="shared" ca="1" si="54"/>
        <v>Bandas elásticas para tableros geométricos</v>
      </c>
      <c r="C965" s="86" t="s">
        <v>16988</v>
      </c>
      <c r="D965" s="81">
        <v>125</v>
      </c>
      <c r="E965" s="71">
        <v>30</v>
      </c>
      <c r="F965" s="70">
        <f t="shared" ca="1" si="55"/>
        <v>3750</v>
      </c>
      <c r="G965" s="45"/>
      <c r="H965" s="45"/>
      <c r="I965" s="45"/>
      <c r="J965" s="45"/>
    </row>
    <row r="966" spans="1:10" ht="13.5" customHeight="1" x14ac:dyDescent="0.2">
      <c r="A966" s="84">
        <v>44121503</v>
      </c>
      <c r="B966" s="69" t="str">
        <f t="shared" ca="1" si="54"/>
        <v>Sobres</v>
      </c>
      <c r="C966" s="86" t="s">
        <v>1449</v>
      </c>
      <c r="D966" s="81">
        <v>600</v>
      </c>
      <c r="E966" s="71">
        <v>30</v>
      </c>
      <c r="F966" s="70">
        <f t="shared" ca="1" si="55"/>
        <v>18000</v>
      </c>
      <c r="G966" s="45"/>
      <c r="H966" s="45"/>
      <c r="I966" s="45"/>
      <c r="J966" s="45"/>
    </row>
    <row r="967" spans="1:10" ht="13.5" customHeight="1" x14ac:dyDescent="0.2">
      <c r="A967" s="84">
        <v>44121503</v>
      </c>
      <c r="B967" s="69" t="str">
        <f t="shared" ca="1" si="54"/>
        <v>Sobres</v>
      </c>
      <c r="C967" s="86" t="s">
        <v>1449</v>
      </c>
      <c r="D967" s="81">
        <v>600</v>
      </c>
      <c r="E967" s="71">
        <v>35</v>
      </c>
      <c r="F967" s="70">
        <f t="shared" ca="1" si="55"/>
        <v>21000</v>
      </c>
      <c r="G967" s="45"/>
      <c r="H967" s="45"/>
      <c r="I967" s="45"/>
      <c r="J967" s="45"/>
    </row>
    <row r="968" spans="1:10" ht="13.5" customHeight="1" x14ac:dyDescent="0.2">
      <c r="A968" s="84">
        <v>44121503</v>
      </c>
      <c r="B968" s="69" t="str">
        <f t="shared" ca="1" si="54"/>
        <v>Sobres</v>
      </c>
      <c r="C968" s="86" t="s">
        <v>1449</v>
      </c>
      <c r="D968" s="81">
        <v>48</v>
      </c>
      <c r="E968" s="71">
        <v>35</v>
      </c>
      <c r="F968" s="70">
        <f t="shared" ca="1" si="55"/>
        <v>1680</v>
      </c>
      <c r="G968" s="45"/>
      <c r="H968" s="45"/>
      <c r="I968" s="45"/>
      <c r="J968" s="45"/>
    </row>
    <row r="969" spans="1:10" ht="13.5" customHeight="1" x14ac:dyDescent="0.2">
      <c r="A969" s="84">
        <v>44121503</v>
      </c>
      <c r="B969" s="69" t="str">
        <f t="shared" ca="1" si="54"/>
        <v>Sobres</v>
      </c>
      <c r="C969" s="86" t="s">
        <v>1449</v>
      </c>
      <c r="D969" s="81">
        <v>265</v>
      </c>
      <c r="E969" s="71">
        <v>35</v>
      </c>
      <c r="F969" s="70">
        <f t="shared" ca="1" si="55"/>
        <v>9275</v>
      </c>
      <c r="G969" s="45"/>
      <c r="H969" s="45"/>
      <c r="I969" s="45"/>
      <c r="J969" s="45"/>
    </row>
    <row r="970" spans="1:10" ht="13.5" customHeight="1" x14ac:dyDescent="0.2">
      <c r="A970" s="84">
        <v>44121503</v>
      </c>
      <c r="B970" s="69" t="str">
        <f t="shared" ca="1" si="54"/>
        <v>Sobres</v>
      </c>
      <c r="C970" s="86" t="s">
        <v>1449</v>
      </c>
      <c r="D970" s="81">
        <v>2500</v>
      </c>
      <c r="E970" s="71">
        <v>30</v>
      </c>
      <c r="F970" s="70">
        <f t="shared" ca="1" si="55"/>
        <v>75000</v>
      </c>
      <c r="G970" s="45"/>
      <c r="H970" s="45"/>
      <c r="I970" s="45"/>
      <c r="J970" s="45"/>
    </row>
    <row r="971" spans="1:10" ht="13.5" customHeight="1" x14ac:dyDescent="0.2">
      <c r="A971" s="84">
        <v>44121506</v>
      </c>
      <c r="B971" s="69" t="str">
        <f t="shared" ca="1" si="54"/>
        <v>Sobres estándar</v>
      </c>
      <c r="C971" s="86" t="s">
        <v>1449</v>
      </c>
      <c r="D971" s="81">
        <v>350</v>
      </c>
      <c r="E971" s="71">
        <v>20</v>
      </c>
      <c r="F971" s="70">
        <f t="shared" ca="1" si="55"/>
        <v>7000</v>
      </c>
      <c r="G971" s="45"/>
      <c r="H971" s="45"/>
      <c r="I971" s="45"/>
      <c r="J971" s="45"/>
    </row>
    <row r="972" spans="1:10" ht="13.5" customHeight="1" x14ac:dyDescent="0.2">
      <c r="A972" s="84">
        <v>44121505</v>
      </c>
      <c r="B972" s="69" t="str">
        <f t="shared" ca="1" si="54"/>
        <v>Sobres especiales</v>
      </c>
      <c r="C972" s="86" t="s">
        <v>1449</v>
      </c>
      <c r="D972" s="81">
        <v>200</v>
      </c>
      <c r="E972" s="71">
        <v>30</v>
      </c>
      <c r="F972" s="70">
        <f t="shared" ca="1" si="55"/>
        <v>6000</v>
      </c>
      <c r="G972" s="45"/>
      <c r="H972" s="45"/>
      <c r="I972" s="45"/>
      <c r="J972" s="45"/>
    </row>
    <row r="973" spans="1:10" ht="13.5" customHeight="1" x14ac:dyDescent="0.2">
      <c r="A973" s="84">
        <v>44121505</v>
      </c>
      <c r="B973" s="69" t="str">
        <f t="shared" ca="1" si="54"/>
        <v>Sobres especiales</v>
      </c>
      <c r="C973" s="86" t="s">
        <v>10374</v>
      </c>
      <c r="D973" s="81">
        <v>40</v>
      </c>
      <c r="E973" s="71">
        <v>25</v>
      </c>
      <c r="F973" s="70">
        <f t="shared" ca="1" si="55"/>
        <v>1000</v>
      </c>
      <c r="G973" s="45"/>
      <c r="H973" s="45"/>
      <c r="I973" s="45"/>
      <c r="J973" s="45"/>
    </row>
    <row r="974" spans="1:10" ht="13.5" customHeight="1" x14ac:dyDescent="0.2">
      <c r="A974" s="84">
        <v>44121505</v>
      </c>
      <c r="B974" s="69" t="str">
        <f t="shared" ca="1" si="54"/>
        <v>Sobres especiales</v>
      </c>
      <c r="C974" s="86" t="s">
        <v>1449</v>
      </c>
      <c r="D974" s="81">
        <v>150</v>
      </c>
      <c r="E974" s="71">
        <v>40</v>
      </c>
      <c r="F974" s="70">
        <f t="shared" ca="1" si="55"/>
        <v>6000</v>
      </c>
      <c r="G974" s="45"/>
      <c r="H974" s="45"/>
      <c r="I974" s="45"/>
      <c r="J974" s="45"/>
    </row>
    <row r="975" spans="1:10" ht="13.5" customHeight="1" x14ac:dyDescent="0.2">
      <c r="A975" s="84">
        <v>14111530</v>
      </c>
      <c r="B975" s="69" t="str">
        <f t="shared" ca="1" si="54"/>
        <v>Papel de notas autoadhesivas</v>
      </c>
      <c r="C975" s="86" t="s">
        <v>1449</v>
      </c>
      <c r="D975" s="81">
        <v>400</v>
      </c>
      <c r="E975" s="71">
        <v>35</v>
      </c>
      <c r="F975" s="70">
        <f t="shared" ca="1" si="55"/>
        <v>14000</v>
      </c>
      <c r="G975" s="45"/>
      <c r="H975" s="45"/>
      <c r="I975" s="45"/>
      <c r="J975" s="45"/>
    </row>
    <row r="976" spans="1:10" ht="13.5" customHeight="1" x14ac:dyDescent="0.2">
      <c r="A976" s="84">
        <v>14111530</v>
      </c>
      <c r="B976" s="69" t="str">
        <f t="shared" ca="1" si="54"/>
        <v>Papel de notas autoadhesivas</v>
      </c>
      <c r="C976" s="86" t="s">
        <v>1449</v>
      </c>
      <c r="D976" s="81">
        <v>80</v>
      </c>
      <c r="E976" s="71">
        <v>35</v>
      </c>
      <c r="F976" s="70">
        <f t="shared" ca="1" si="55"/>
        <v>2800</v>
      </c>
      <c r="G976" s="45"/>
      <c r="H976" s="45"/>
      <c r="I976" s="45"/>
      <c r="J976" s="45"/>
    </row>
    <row r="977" spans="1:10" ht="13.5" customHeight="1" x14ac:dyDescent="0.2">
      <c r="A977" s="84">
        <v>14111530</v>
      </c>
      <c r="B977" s="69" t="str">
        <f t="shared" ca="1" si="54"/>
        <v>Papel de notas autoadhesivas</v>
      </c>
      <c r="C977" s="86" t="s">
        <v>1449</v>
      </c>
      <c r="D977" s="81">
        <v>20</v>
      </c>
      <c r="E977" s="71">
        <v>35</v>
      </c>
      <c r="F977" s="70">
        <f t="shared" ca="1" si="55"/>
        <v>700</v>
      </c>
      <c r="G977" s="45"/>
      <c r="H977" s="45"/>
      <c r="I977" s="45"/>
      <c r="J977" s="45"/>
    </row>
    <row r="978" spans="1:10" ht="13.5" customHeight="1" x14ac:dyDescent="0.2">
      <c r="A978" s="84">
        <v>44122011</v>
      </c>
      <c r="B978" s="69" t="str">
        <f t="shared" ca="1" si="54"/>
        <v>Folders</v>
      </c>
      <c r="C978" s="86" t="s">
        <v>16988</v>
      </c>
      <c r="D978" s="81">
        <v>68</v>
      </c>
      <c r="E978" s="71">
        <v>300</v>
      </c>
      <c r="F978" s="70">
        <f t="shared" ca="1" si="55"/>
        <v>20400</v>
      </c>
      <c r="G978" s="45"/>
      <c r="H978" s="45"/>
      <c r="I978" s="45"/>
      <c r="J978" s="45"/>
    </row>
    <row r="979" spans="1:10" ht="13.5" customHeight="1" x14ac:dyDescent="0.2">
      <c r="A979" s="84">
        <v>44122011</v>
      </c>
      <c r="B979" s="69" t="str">
        <f t="shared" ref="B979:B1010" ca="1" si="56">IFERROR(INDEX(UNSPSCDes,MATCH(INDIRECT(ADDRESS(ROW(),COLUMN()-1,4)),UNSPSCCode,0)),"")</f>
        <v>Folders</v>
      </c>
      <c r="C979" s="86" t="s">
        <v>16988</v>
      </c>
      <c r="D979" s="81">
        <v>30</v>
      </c>
      <c r="E979" s="71">
        <v>300</v>
      </c>
      <c r="F979" s="70">
        <f t="shared" ref="F979:F1010" ca="1" si="57">INDIRECT(ADDRESS(ROW(),COLUMN()-2,4))*INDIRECT(ADDRESS(ROW(),COLUMN()-1,4))</f>
        <v>9000</v>
      </c>
      <c r="G979" s="45"/>
      <c r="H979" s="45"/>
      <c r="I979" s="45"/>
      <c r="J979" s="45"/>
    </row>
    <row r="980" spans="1:10" ht="13.5" customHeight="1" x14ac:dyDescent="0.2">
      <c r="A980" s="84">
        <v>44122011</v>
      </c>
      <c r="B980" s="69" t="str">
        <f t="shared" ca="1" si="56"/>
        <v>Folders</v>
      </c>
      <c r="C980" s="86" t="s">
        <v>16988</v>
      </c>
      <c r="D980" s="81">
        <v>10</v>
      </c>
      <c r="E980" s="71">
        <v>250</v>
      </c>
      <c r="F980" s="70">
        <f t="shared" ca="1" si="57"/>
        <v>2500</v>
      </c>
      <c r="G980" s="45"/>
      <c r="H980" s="45"/>
      <c r="I980" s="45"/>
      <c r="J980" s="45"/>
    </row>
    <row r="981" spans="1:10" ht="13.5" customHeight="1" x14ac:dyDescent="0.2">
      <c r="A981" s="84">
        <v>44122011</v>
      </c>
      <c r="B981" s="69" t="str">
        <f t="shared" ca="1" si="56"/>
        <v>Folders</v>
      </c>
      <c r="C981" s="86" t="s">
        <v>16988</v>
      </c>
      <c r="D981" s="81">
        <v>70</v>
      </c>
      <c r="E981" s="71">
        <v>250</v>
      </c>
      <c r="F981" s="70">
        <f t="shared" ca="1" si="57"/>
        <v>17500</v>
      </c>
      <c r="G981" s="45"/>
      <c r="H981" s="45"/>
      <c r="I981" s="45"/>
      <c r="J981" s="45"/>
    </row>
    <row r="982" spans="1:10" ht="13.5" customHeight="1" x14ac:dyDescent="0.2">
      <c r="A982" s="84">
        <v>44122011</v>
      </c>
      <c r="B982" s="69" t="str">
        <f t="shared" ca="1" si="56"/>
        <v>Folders</v>
      </c>
      <c r="C982" s="86" t="s">
        <v>1449</v>
      </c>
      <c r="D982" s="81">
        <v>2000</v>
      </c>
      <c r="E982" s="71">
        <v>250</v>
      </c>
      <c r="F982" s="70">
        <f t="shared" ca="1" si="57"/>
        <v>500000</v>
      </c>
      <c r="G982" s="45"/>
      <c r="H982" s="45"/>
      <c r="I982" s="45"/>
      <c r="J982" s="45"/>
    </row>
    <row r="983" spans="1:10" ht="13.5" customHeight="1" x14ac:dyDescent="0.2">
      <c r="A983" s="84">
        <v>44122017</v>
      </c>
      <c r="B983" s="69" t="str">
        <f t="shared" ca="1" si="56"/>
        <v>Folders de colgar o accesorios</v>
      </c>
      <c r="C983" s="86" t="s">
        <v>16988</v>
      </c>
      <c r="D983" s="81">
        <v>80</v>
      </c>
      <c r="E983" s="71">
        <v>350</v>
      </c>
      <c r="F983" s="70">
        <f t="shared" ca="1" si="57"/>
        <v>28000</v>
      </c>
      <c r="G983" s="45"/>
      <c r="H983" s="45"/>
      <c r="I983" s="45"/>
      <c r="J983" s="45"/>
    </row>
    <row r="984" spans="1:10" ht="13.5" customHeight="1" x14ac:dyDescent="0.2">
      <c r="A984" s="84">
        <v>44122025</v>
      </c>
      <c r="B984" s="69" t="str">
        <f t="shared" ca="1" si="56"/>
        <v>Bolsillos de carpetas o accesorios</v>
      </c>
      <c r="C984" s="86" t="s">
        <v>16988</v>
      </c>
      <c r="D984" s="81">
        <v>64</v>
      </c>
      <c r="E984" s="71">
        <v>400</v>
      </c>
      <c r="F984" s="70">
        <f t="shared" ca="1" si="57"/>
        <v>25600</v>
      </c>
      <c r="G984" s="45"/>
      <c r="H984" s="45"/>
      <c r="I984" s="45"/>
      <c r="J984" s="45"/>
    </row>
    <row r="985" spans="1:10" ht="13.5" customHeight="1" x14ac:dyDescent="0.2">
      <c r="A985" s="84">
        <v>44121701</v>
      </c>
      <c r="B985" s="69" t="str">
        <f t="shared" ca="1" si="56"/>
        <v>Bolígrafos</v>
      </c>
      <c r="C985" s="86" t="s">
        <v>16988</v>
      </c>
      <c r="D985" s="81">
        <v>186</v>
      </c>
      <c r="E985" s="71">
        <v>55</v>
      </c>
      <c r="F985" s="70">
        <f t="shared" ca="1" si="57"/>
        <v>10230</v>
      </c>
      <c r="G985" s="45"/>
      <c r="H985" s="45"/>
      <c r="I985" s="45"/>
      <c r="J985" s="45"/>
    </row>
    <row r="986" spans="1:10" ht="13.5" customHeight="1" x14ac:dyDescent="0.2">
      <c r="A986" s="84">
        <v>44121701</v>
      </c>
      <c r="B986" s="69" t="str">
        <f t="shared" ca="1" si="56"/>
        <v>Bolígrafos</v>
      </c>
      <c r="C986" s="86" t="s">
        <v>16988</v>
      </c>
      <c r="D986" s="81">
        <v>48</v>
      </c>
      <c r="E986" s="71">
        <v>40</v>
      </c>
      <c r="F986" s="70">
        <f t="shared" ca="1" si="57"/>
        <v>1920</v>
      </c>
      <c r="G986" s="45"/>
      <c r="H986" s="45"/>
      <c r="I986" s="45"/>
      <c r="J986" s="45"/>
    </row>
    <row r="987" spans="1:10" ht="13.5" customHeight="1" x14ac:dyDescent="0.2">
      <c r="A987" s="84">
        <v>60121501</v>
      </c>
      <c r="B987" s="69" t="str">
        <f t="shared" ca="1" si="56"/>
        <v>Marcadores a base de agua</v>
      </c>
      <c r="C987" s="86" t="s">
        <v>16988</v>
      </c>
      <c r="D987" s="81">
        <v>13</v>
      </c>
      <c r="E987" s="71">
        <v>60</v>
      </c>
      <c r="F987" s="70">
        <f t="shared" ca="1" si="57"/>
        <v>780</v>
      </c>
      <c r="G987" s="45"/>
      <c r="H987" s="45"/>
      <c r="I987" s="45"/>
      <c r="J987" s="45"/>
    </row>
    <row r="988" spans="1:10" ht="13.5" customHeight="1" x14ac:dyDescent="0.2">
      <c r="A988" s="84">
        <v>44121708</v>
      </c>
      <c r="B988" s="69" t="str">
        <f t="shared" ca="1" si="56"/>
        <v>Marcadores</v>
      </c>
      <c r="C988" s="86" t="s">
        <v>16988</v>
      </c>
      <c r="D988" s="81">
        <v>9</v>
      </c>
      <c r="E988" s="71">
        <v>192</v>
      </c>
      <c r="F988" s="70">
        <f t="shared" ca="1" si="57"/>
        <v>1728</v>
      </c>
      <c r="G988" s="45"/>
      <c r="H988" s="45"/>
      <c r="I988" s="45"/>
      <c r="J988" s="45"/>
    </row>
    <row r="989" spans="1:10" ht="13.5" customHeight="1" x14ac:dyDescent="0.2">
      <c r="A989" s="84">
        <v>60121506</v>
      </c>
      <c r="B989" s="69" t="str">
        <f t="shared" ca="1" si="56"/>
        <v>Marcadores metálicos</v>
      </c>
      <c r="C989" s="86" t="s">
        <v>1449</v>
      </c>
      <c r="D989" s="81">
        <v>12</v>
      </c>
      <c r="E989" s="71">
        <v>80</v>
      </c>
      <c r="F989" s="70">
        <f t="shared" ca="1" si="57"/>
        <v>960</v>
      </c>
      <c r="G989" s="45"/>
      <c r="H989" s="45"/>
      <c r="I989" s="45"/>
      <c r="J989" s="45"/>
    </row>
    <row r="990" spans="1:10" ht="13.5" customHeight="1" x14ac:dyDescent="0.2">
      <c r="A990" s="84">
        <v>44121615</v>
      </c>
      <c r="B990" s="69" t="str">
        <f t="shared" ca="1" si="56"/>
        <v>Grapadoras</v>
      </c>
      <c r="C990" s="86" t="s">
        <v>1449</v>
      </c>
      <c r="D990" s="81">
        <v>3</v>
      </c>
      <c r="E990" s="71">
        <v>3500</v>
      </c>
      <c r="F990" s="70">
        <f t="shared" ca="1" si="57"/>
        <v>10500</v>
      </c>
      <c r="G990" s="45"/>
      <c r="H990" s="45"/>
      <c r="I990" s="45"/>
      <c r="J990" s="45"/>
    </row>
    <row r="991" spans="1:10" ht="13.5" customHeight="1" x14ac:dyDescent="0.2">
      <c r="A991" s="84">
        <v>44121615</v>
      </c>
      <c r="B991" s="69" t="str">
        <f t="shared" ca="1" si="56"/>
        <v>Grapadoras</v>
      </c>
      <c r="C991" s="86" t="s">
        <v>1449</v>
      </c>
      <c r="D991" s="81">
        <v>56</v>
      </c>
      <c r="E991" s="71">
        <v>175</v>
      </c>
      <c r="F991" s="70">
        <f t="shared" ca="1" si="57"/>
        <v>9800</v>
      </c>
      <c r="G991" s="45"/>
      <c r="H991" s="45"/>
      <c r="I991" s="45"/>
      <c r="J991" s="45"/>
    </row>
    <row r="992" spans="1:10" ht="13.5" customHeight="1" x14ac:dyDescent="0.2">
      <c r="A992" s="84">
        <v>31162404</v>
      </c>
      <c r="B992" s="69" t="str">
        <f t="shared" ca="1" si="56"/>
        <v>Grapas</v>
      </c>
      <c r="C992" s="86" t="s">
        <v>1449</v>
      </c>
      <c r="D992" s="81">
        <v>86</v>
      </c>
      <c r="E992" s="71">
        <v>60</v>
      </c>
      <c r="F992" s="70">
        <f t="shared" ca="1" si="57"/>
        <v>5160</v>
      </c>
      <c r="G992" s="45"/>
      <c r="H992" s="45"/>
      <c r="I992" s="45"/>
      <c r="J992" s="45"/>
    </row>
    <row r="993" spans="1:10" ht="13.5" customHeight="1" x14ac:dyDescent="0.2">
      <c r="A993" s="84">
        <v>31162404</v>
      </c>
      <c r="B993" s="69" t="str">
        <f t="shared" ca="1" si="56"/>
        <v>Grapas</v>
      </c>
      <c r="C993" s="86" t="s">
        <v>1449</v>
      </c>
      <c r="D993" s="81">
        <v>8</v>
      </c>
      <c r="E993" s="71">
        <v>120</v>
      </c>
      <c r="F993" s="70">
        <f t="shared" ca="1" si="57"/>
        <v>960</v>
      </c>
      <c r="G993" s="45"/>
      <c r="H993" s="45"/>
      <c r="I993" s="45"/>
      <c r="J993" s="45"/>
    </row>
    <row r="994" spans="1:10" ht="13.5" customHeight="1" x14ac:dyDescent="0.2">
      <c r="A994" s="84">
        <v>44121613</v>
      </c>
      <c r="B994" s="69" t="str">
        <f t="shared" ca="1" si="56"/>
        <v>Removedores de grapas (saca ganchos)</v>
      </c>
      <c r="C994" s="86" t="s">
        <v>1449</v>
      </c>
      <c r="D994" s="81">
        <v>50</v>
      </c>
      <c r="E994" s="71">
        <v>25</v>
      </c>
      <c r="F994" s="70">
        <f t="shared" ca="1" si="57"/>
        <v>1250</v>
      </c>
      <c r="G994" s="45"/>
      <c r="H994" s="45"/>
      <c r="I994" s="45"/>
      <c r="J994" s="45"/>
    </row>
    <row r="995" spans="1:10" ht="13.5" customHeight="1" x14ac:dyDescent="0.2">
      <c r="A995" s="84">
        <v>44111509</v>
      </c>
      <c r="B995" s="69" t="str">
        <f t="shared" ca="1" si="56"/>
        <v>Sujetadores de esferos o lápices</v>
      </c>
      <c r="C995" s="86" t="s">
        <v>1449</v>
      </c>
      <c r="D995" s="81">
        <v>45</v>
      </c>
      <c r="E995" s="71">
        <v>185</v>
      </c>
      <c r="F995" s="70">
        <f t="shared" ca="1" si="57"/>
        <v>8325</v>
      </c>
      <c r="G995" s="45"/>
      <c r="H995" s="45"/>
      <c r="I995" s="45"/>
      <c r="J995" s="45"/>
    </row>
    <row r="996" spans="1:10" ht="13.5" customHeight="1" x14ac:dyDescent="0.2">
      <c r="A996" s="84">
        <v>14111531</v>
      </c>
      <c r="B996" s="69" t="str">
        <f t="shared" ca="1" si="56"/>
        <v>Papel libros o cuadernos para bitácoras</v>
      </c>
      <c r="C996" s="86" t="s">
        <v>1449</v>
      </c>
      <c r="D996" s="81">
        <v>45</v>
      </c>
      <c r="E996" s="71">
        <v>400</v>
      </c>
      <c r="F996" s="70">
        <f t="shared" ca="1" si="57"/>
        <v>18000</v>
      </c>
      <c r="G996" s="45"/>
      <c r="H996" s="45"/>
      <c r="I996" s="45"/>
      <c r="J996" s="45"/>
    </row>
    <row r="997" spans="1:10" ht="13.5" customHeight="1" x14ac:dyDescent="0.2">
      <c r="A997" s="84">
        <v>44121618</v>
      </c>
      <c r="B997" s="69" t="str">
        <f t="shared" ca="1" si="56"/>
        <v>Tijeras</v>
      </c>
      <c r="C997" s="86" t="s">
        <v>1449</v>
      </c>
      <c r="D997" s="81">
        <v>136</v>
      </c>
      <c r="E997" s="71">
        <v>30</v>
      </c>
      <c r="F997" s="70">
        <f t="shared" ca="1" si="57"/>
        <v>4080</v>
      </c>
      <c r="G997" s="45"/>
      <c r="H997" s="45"/>
      <c r="I997" s="45"/>
      <c r="J997" s="45"/>
    </row>
    <row r="998" spans="1:10" ht="13.5" customHeight="1" x14ac:dyDescent="0.2">
      <c r="A998" s="84">
        <v>31201603</v>
      </c>
      <c r="B998" s="69" t="str">
        <f t="shared" ca="1" si="56"/>
        <v>Gomas</v>
      </c>
      <c r="C998" s="86" t="s">
        <v>1449</v>
      </c>
      <c r="D998" s="81">
        <v>100</v>
      </c>
      <c r="E998" s="71">
        <v>10</v>
      </c>
      <c r="F998" s="70">
        <f t="shared" ca="1" si="57"/>
        <v>1000</v>
      </c>
      <c r="G998" s="45"/>
      <c r="H998" s="45"/>
      <c r="I998" s="45"/>
      <c r="J998" s="45"/>
    </row>
    <row r="999" spans="1:10" ht="13.5" customHeight="1" x14ac:dyDescent="0.2">
      <c r="A999" s="84">
        <v>43201809</v>
      </c>
      <c r="B999" s="69" t="str">
        <f t="shared" ca="1" si="56"/>
        <v>Disco compacto cd de lectura y escritura</v>
      </c>
      <c r="C999" s="86" t="s">
        <v>1449</v>
      </c>
      <c r="D999" s="81">
        <v>321</v>
      </c>
      <c r="E999" s="71">
        <v>11</v>
      </c>
      <c r="F999" s="70">
        <f t="shared" ca="1" si="57"/>
        <v>3531</v>
      </c>
      <c r="G999" s="45"/>
      <c r="H999" s="45"/>
      <c r="I999" s="45"/>
      <c r="J999" s="45"/>
    </row>
    <row r="1000" spans="1:10" ht="13.5" customHeight="1" x14ac:dyDescent="0.2">
      <c r="A1000" s="84">
        <v>44121619</v>
      </c>
      <c r="B1000" s="69" t="str">
        <f t="shared" ca="1" si="56"/>
        <v>Tajalápices manuales</v>
      </c>
      <c r="C1000" s="86" t="s">
        <v>1449</v>
      </c>
      <c r="D1000" s="81">
        <v>35</v>
      </c>
      <c r="E1000" s="71">
        <v>90</v>
      </c>
      <c r="F1000" s="70">
        <f t="shared" ca="1" si="57"/>
        <v>3150</v>
      </c>
      <c r="G1000" s="45"/>
      <c r="H1000" s="45"/>
      <c r="I1000" s="45"/>
      <c r="J1000" s="45"/>
    </row>
    <row r="1001" spans="1:10" ht="13.5" customHeight="1" x14ac:dyDescent="0.2">
      <c r="A1001" s="84">
        <v>44121619</v>
      </c>
      <c r="B1001" s="69" t="str">
        <f t="shared" ca="1" si="56"/>
        <v>Tajalápices manuales</v>
      </c>
      <c r="C1001" s="86" t="s">
        <v>1449</v>
      </c>
      <c r="D1001" s="81">
        <v>35</v>
      </c>
      <c r="E1001" s="71">
        <v>90</v>
      </c>
      <c r="F1001" s="70">
        <f t="shared" ca="1" si="57"/>
        <v>3150</v>
      </c>
      <c r="G1001" s="45"/>
      <c r="H1001" s="45"/>
      <c r="I1001" s="45"/>
      <c r="J1001" s="45"/>
    </row>
    <row r="1002" spans="1:10" ht="13.5" customHeight="1" x14ac:dyDescent="0.2">
      <c r="A1002" s="84">
        <v>44111503</v>
      </c>
      <c r="B1002" s="69" t="str">
        <f t="shared" ca="1" si="56"/>
        <v>Organizadores o bandejas para el escritorio</v>
      </c>
      <c r="C1002" s="86" t="s">
        <v>1449</v>
      </c>
      <c r="D1002" s="81">
        <v>45</v>
      </c>
      <c r="E1002" s="71">
        <v>475</v>
      </c>
      <c r="F1002" s="70">
        <f t="shared" ca="1" si="57"/>
        <v>21375</v>
      </c>
      <c r="G1002" s="45"/>
      <c r="H1002" s="45"/>
      <c r="I1002" s="45"/>
      <c r="J1002" s="45"/>
    </row>
    <row r="1003" spans="1:10" ht="13.5" customHeight="1" x14ac:dyDescent="0.2">
      <c r="A1003" s="84">
        <v>44101802</v>
      </c>
      <c r="B1003" s="69" t="str">
        <f t="shared" ca="1" si="56"/>
        <v>Máquinas sumadoras</v>
      </c>
      <c r="C1003" s="86" t="s">
        <v>1449</v>
      </c>
      <c r="D1003" s="81">
        <v>20</v>
      </c>
      <c r="E1003" s="71">
        <v>5800</v>
      </c>
      <c r="F1003" s="70">
        <f t="shared" ca="1" si="57"/>
        <v>116000</v>
      </c>
      <c r="G1003" s="45"/>
      <c r="H1003" s="45"/>
      <c r="I1003" s="45"/>
      <c r="J1003" s="45"/>
    </row>
    <row r="1004" spans="1:10" ht="13.5" customHeight="1" x14ac:dyDescent="0.2">
      <c r="A1004" s="84">
        <v>14111515</v>
      </c>
      <c r="B1004" s="69" t="str">
        <f t="shared" ca="1" si="56"/>
        <v>Papel para sumadora o máquina registradora</v>
      </c>
      <c r="C1004" s="86" t="s">
        <v>1449</v>
      </c>
      <c r="D1004" s="81">
        <v>80</v>
      </c>
      <c r="E1004" s="71">
        <v>45</v>
      </c>
      <c r="F1004" s="70">
        <f t="shared" ca="1" si="57"/>
        <v>3600</v>
      </c>
      <c r="G1004" s="45"/>
      <c r="H1004" s="45"/>
      <c r="I1004" s="45"/>
      <c r="J1004" s="45"/>
    </row>
    <row r="1005" spans="1:10" ht="13.5" customHeight="1" x14ac:dyDescent="0.2">
      <c r="A1005" s="84">
        <v>45101508</v>
      </c>
      <c r="B1005" s="69" t="str">
        <f t="shared" ca="1" si="56"/>
        <v>Máquinas perforadoras</v>
      </c>
      <c r="C1005" s="86" t="s">
        <v>1449</v>
      </c>
      <c r="D1005" s="81">
        <v>20</v>
      </c>
      <c r="E1005" s="71">
        <v>1500</v>
      </c>
      <c r="F1005" s="70">
        <f t="shared" ca="1" si="57"/>
        <v>30000</v>
      </c>
      <c r="G1005" s="45"/>
      <c r="H1005" s="45"/>
      <c r="I1005" s="45"/>
      <c r="J1005" s="45"/>
    </row>
    <row r="1006" spans="1:10" ht="13.5" customHeight="1" x14ac:dyDescent="0.2">
      <c r="A1006" s="84">
        <v>45101508</v>
      </c>
      <c r="B1006" s="69" t="str">
        <f t="shared" ca="1" si="56"/>
        <v>Máquinas perforadoras</v>
      </c>
      <c r="C1006" s="86" t="s">
        <v>1449</v>
      </c>
      <c r="D1006" s="81">
        <v>8</v>
      </c>
      <c r="E1006" s="71">
        <v>1500</v>
      </c>
      <c r="F1006" s="70">
        <f t="shared" ca="1" si="57"/>
        <v>12000</v>
      </c>
      <c r="G1006" s="45"/>
      <c r="H1006" s="45"/>
      <c r="I1006" s="45"/>
      <c r="J1006" s="45"/>
    </row>
    <row r="1007" spans="1:10" ht="13.5" customHeight="1" x14ac:dyDescent="0.2">
      <c r="A1007" s="84">
        <v>44112006</v>
      </c>
      <c r="B1007" s="69" t="str">
        <f t="shared" ca="1" si="56"/>
        <v>Diarios o repuestos</v>
      </c>
      <c r="C1007" s="86" t="s">
        <v>1449</v>
      </c>
      <c r="D1007" s="81">
        <v>20</v>
      </c>
      <c r="E1007" s="71">
        <v>500</v>
      </c>
      <c r="F1007" s="70">
        <f t="shared" ca="1" si="57"/>
        <v>10000</v>
      </c>
      <c r="G1007" s="45"/>
      <c r="H1007" s="45"/>
      <c r="I1007" s="45"/>
      <c r="J1007" s="45"/>
    </row>
    <row r="1008" spans="1:10" ht="13.5" customHeight="1" x14ac:dyDescent="0.2">
      <c r="A1008" s="84">
        <v>44122003</v>
      </c>
      <c r="B1008" s="69" t="str">
        <f t="shared" ca="1" si="56"/>
        <v>Carpetas</v>
      </c>
      <c r="C1008" s="86" t="s">
        <v>1449</v>
      </c>
      <c r="D1008" s="81">
        <v>25</v>
      </c>
      <c r="E1008" s="71">
        <v>495</v>
      </c>
      <c r="F1008" s="70">
        <f t="shared" ca="1" si="57"/>
        <v>12375</v>
      </c>
      <c r="G1008" s="45"/>
      <c r="H1008" s="45"/>
      <c r="I1008" s="45"/>
      <c r="J1008" s="45"/>
    </row>
    <row r="1009" spans="1:10" ht="13.5" customHeight="1" x14ac:dyDescent="0.2">
      <c r="A1009" s="84">
        <v>44121605</v>
      </c>
      <c r="B1009" s="69" t="str">
        <f t="shared" ca="1" si="56"/>
        <v>Dispensadores de cinta</v>
      </c>
      <c r="C1009" s="86" t="s">
        <v>1449</v>
      </c>
      <c r="D1009" s="81">
        <v>65</v>
      </c>
      <c r="E1009" s="71">
        <v>175</v>
      </c>
      <c r="F1009" s="70">
        <f t="shared" ca="1" si="57"/>
        <v>11375</v>
      </c>
      <c r="G1009" s="45"/>
      <c r="H1009" s="45"/>
      <c r="I1009" s="45"/>
      <c r="J1009" s="45"/>
    </row>
    <row r="1010" spans="1:10" ht="13.5" customHeight="1" x14ac:dyDescent="0.2">
      <c r="A1010" s="84">
        <v>31201505</v>
      </c>
      <c r="B1010" s="69" t="str">
        <f t="shared" ca="1" si="56"/>
        <v>Cinta doble faz</v>
      </c>
      <c r="C1010" s="86" t="s">
        <v>1449</v>
      </c>
      <c r="D1010" s="81">
        <v>9</v>
      </c>
      <c r="E1010" s="71">
        <v>130</v>
      </c>
      <c r="F1010" s="70">
        <f t="shared" ca="1" si="57"/>
        <v>1170</v>
      </c>
      <c r="G1010" s="45"/>
      <c r="H1010" s="45"/>
      <c r="I1010" s="45"/>
      <c r="J1010" s="45"/>
    </row>
    <row r="1011" spans="1:10" ht="13.5" customHeight="1" x14ac:dyDescent="0.2">
      <c r="A1011" s="84">
        <v>31201512</v>
      </c>
      <c r="B1011" s="69" t="str">
        <f t="shared" ref="B1011:B1042" ca="1" si="58">IFERROR(INDEX(UNSPSCDes,MATCH(INDIRECT(ADDRESS(ROW(),COLUMN()-1,4)),UNSPSCCode,0)),"")</f>
        <v>Cinta transparente</v>
      </c>
      <c r="C1011" s="86" t="s">
        <v>1449</v>
      </c>
      <c r="D1011" s="81">
        <v>150</v>
      </c>
      <c r="E1011" s="71">
        <v>29</v>
      </c>
      <c r="F1011" s="70">
        <f t="shared" ref="F1011:F1042" ca="1" si="59">INDIRECT(ADDRESS(ROW(),COLUMN()-2,4))*INDIRECT(ADDRESS(ROW(),COLUMN()-1,4))</f>
        <v>4350</v>
      </c>
      <c r="G1011" s="45"/>
      <c r="H1011" s="45"/>
      <c r="I1011" s="45"/>
      <c r="J1011" s="45"/>
    </row>
    <row r="1012" spans="1:10" ht="13.5" customHeight="1" x14ac:dyDescent="0.2">
      <c r="A1012" s="84">
        <v>31201505</v>
      </c>
      <c r="B1012" s="69" t="str">
        <f t="shared" ca="1" si="58"/>
        <v>Cinta doble faz</v>
      </c>
      <c r="C1012" s="86" t="s">
        <v>1449</v>
      </c>
      <c r="D1012" s="81">
        <v>65</v>
      </c>
      <c r="E1012" s="71">
        <v>200</v>
      </c>
      <c r="F1012" s="70">
        <f t="shared" ca="1" si="59"/>
        <v>13000</v>
      </c>
      <c r="G1012" s="45"/>
      <c r="H1012" s="45"/>
      <c r="I1012" s="45"/>
      <c r="J1012" s="45"/>
    </row>
    <row r="1013" spans="1:10" ht="13.5" customHeight="1" x14ac:dyDescent="0.2">
      <c r="A1013" s="84">
        <v>44102606</v>
      </c>
      <c r="B1013" s="69" t="str">
        <f t="shared" ca="1" si="58"/>
        <v>Cinta de máquinas de escribir</v>
      </c>
      <c r="C1013" s="86" t="s">
        <v>1449</v>
      </c>
      <c r="D1013" s="81">
        <v>25</v>
      </c>
      <c r="E1013" s="71">
        <v>3500</v>
      </c>
      <c r="F1013" s="70">
        <f t="shared" ca="1" si="59"/>
        <v>87500</v>
      </c>
      <c r="G1013" s="45"/>
      <c r="H1013" s="45"/>
      <c r="I1013" s="45"/>
      <c r="J1013" s="45"/>
    </row>
    <row r="1014" spans="1:10" ht="13.5" customHeight="1" x14ac:dyDescent="0.2">
      <c r="A1014" s="81">
        <v>43202003</v>
      </c>
      <c r="B1014" s="69" t="str">
        <f t="shared" ca="1" si="58"/>
        <v>Discos versátiles digitales dvd</v>
      </c>
      <c r="C1014" s="86" t="s">
        <v>1449</v>
      </c>
      <c r="D1014" s="81">
        <v>130</v>
      </c>
      <c r="E1014" s="71">
        <v>60</v>
      </c>
      <c r="F1014" s="70">
        <f t="shared" ca="1" si="59"/>
        <v>7800</v>
      </c>
      <c r="G1014" s="45"/>
      <c r="H1014" s="45"/>
      <c r="I1014" s="45"/>
      <c r="J1014" s="45"/>
    </row>
    <row r="1015" spans="1:10" ht="13.5" customHeight="1" x14ac:dyDescent="0.2">
      <c r="A1015" s="84">
        <v>26111702</v>
      </c>
      <c r="B1015" s="69" t="str">
        <f t="shared" ca="1" si="58"/>
        <v>Pilas alcalinas</v>
      </c>
      <c r="C1015" s="86" t="s">
        <v>1449</v>
      </c>
      <c r="D1015" s="81">
        <v>50</v>
      </c>
      <c r="E1015" s="71">
        <v>200</v>
      </c>
      <c r="F1015" s="70">
        <f t="shared" ca="1" si="59"/>
        <v>10000</v>
      </c>
      <c r="G1015" s="45"/>
      <c r="H1015" s="45"/>
      <c r="I1015" s="45"/>
      <c r="J1015" s="45"/>
    </row>
    <row r="1016" spans="1:10" ht="13.5" customHeight="1" x14ac:dyDescent="0.2">
      <c r="A1016" s="84">
        <v>26111702</v>
      </c>
      <c r="B1016" s="69" t="str">
        <f t="shared" ca="1" si="58"/>
        <v>Pilas alcalinas</v>
      </c>
      <c r="C1016" s="86" t="s">
        <v>1449</v>
      </c>
      <c r="D1016" s="81">
        <v>75</v>
      </c>
      <c r="E1016" s="71">
        <v>200</v>
      </c>
      <c r="F1016" s="70">
        <f t="shared" ca="1" si="59"/>
        <v>15000</v>
      </c>
      <c r="G1016" s="45"/>
      <c r="H1016" s="45"/>
      <c r="I1016" s="45"/>
      <c r="J1016" s="45"/>
    </row>
    <row r="1017" spans="1:10" ht="13.5" customHeight="1" x14ac:dyDescent="0.2">
      <c r="A1017" s="84">
        <v>55121606</v>
      </c>
      <c r="B1017" s="69" t="str">
        <f t="shared" ca="1" si="58"/>
        <v>Etiquetas auto adhesivas</v>
      </c>
      <c r="C1017" s="86" t="s">
        <v>4735</v>
      </c>
      <c r="D1017" s="81">
        <v>45</v>
      </c>
      <c r="E1017" s="71">
        <v>45</v>
      </c>
      <c r="F1017" s="70">
        <f t="shared" ca="1" si="59"/>
        <v>2025</v>
      </c>
      <c r="G1017" s="45"/>
      <c r="H1017" s="45"/>
      <c r="I1017" s="45"/>
      <c r="J1017" s="45"/>
    </row>
    <row r="1018" spans="1:10" ht="13.5" customHeight="1" x14ac:dyDescent="0.2">
      <c r="A1018" s="84">
        <v>55121606</v>
      </c>
      <c r="B1018" s="69" t="str">
        <f t="shared" ca="1" si="58"/>
        <v>Etiquetas auto adhesivas</v>
      </c>
      <c r="C1018" s="86" t="s">
        <v>4735</v>
      </c>
      <c r="D1018" s="81">
        <v>45</v>
      </c>
      <c r="E1018" s="71">
        <v>45</v>
      </c>
      <c r="F1018" s="70">
        <f t="shared" ca="1" si="59"/>
        <v>2025</v>
      </c>
      <c r="G1018" s="45"/>
      <c r="H1018" s="45"/>
      <c r="I1018" s="45"/>
      <c r="J1018" s="45"/>
    </row>
    <row r="1019" spans="1:10" ht="13.5" customHeight="1" x14ac:dyDescent="0.2">
      <c r="A1019" s="84">
        <v>60121112</v>
      </c>
      <c r="B1019" s="69" t="str">
        <f t="shared" ca="1" si="58"/>
        <v>Cartulina de pasta de madera triturada</v>
      </c>
      <c r="C1019" s="86" t="s">
        <v>1449</v>
      </c>
      <c r="D1019" s="81">
        <v>40</v>
      </c>
      <c r="E1019" s="71">
        <v>85</v>
      </c>
      <c r="F1019" s="70">
        <f t="shared" ca="1" si="59"/>
        <v>3400</v>
      </c>
      <c r="G1019" s="45"/>
      <c r="H1019" s="45"/>
      <c r="I1019" s="45"/>
      <c r="J1019" s="45"/>
    </row>
    <row r="1020" spans="1:10" ht="13.5" customHeight="1" x14ac:dyDescent="0.2">
      <c r="A1020" s="84">
        <v>14111519</v>
      </c>
      <c r="B1020" s="69" t="str">
        <f t="shared" ca="1" si="58"/>
        <v>Papeles cartulina</v>
      </c>
      <c r="C1020" s="86" t="s">
        <v>8725</v>
      </c>
      <c r="D1020" s="81">
        <v>10</v>
      </c>
      <c r="E1020" s="71">
        <v>30</v>
      </c>
      <c r="F1020" s="70">
        <f t="shared" ca="1" si="59"/>
        <v>300</v>
      </c>
      <c r="G1020" s="45"/>
      <c r="H1020" s="45"/>
      <c r="I1020" s="45"/>
      <c r="J1020" s="45"/>
    </row>
    <row r="1021" spans="1:10" ht="13.5" customHeight="1" x14ac:dyDescent="0.2">
      <c r="A1021" s="84">
        <v>44121708</v>
      </c>
      <c r="B1021" s="69" t="str">
        <f t="shared" ca="1" si="58"/>
        <v>Marcadores</v>
      </c>
      <c r="C1021" s="86" t="s">
        <v>16988</v>
      </c>
      <c r="D1021" s="81">
        <v>35</v>
      </c>
      <c r="E1021" s="71">
        <v>75</v>
      </c>
      <c r="F1021" s="70">
        <f t="shared" ca="1" si="59"/>
        <v>2625</v>
      </c>
      <c r="G1021" s="45"/>
      <c r="H1021" s="45"/>
      <c r="I1021" s="45"/>
      <c r="J1021" s="45"/>
    </row>
    <row r="1022" spans="1:10" ht="13.5" customHeight="1" x14ac:dyDescent="0.2">
      <c r="A1022" s="84">
        <v>60121253</v>
      </c>
      <c r="B1022" s="69" t="str">
        <f t="shared" ca="1" si="58"/>
        <v>Aerógrafos para arte</v>
      </c>
      <c r="C1022" s="86" t="s">
        <v>1449</v>
      </c>
      <c r="D1022" s="81">
        <v>1</v>
      </c>
      <c r="E1022" s="71">
        <v>700</v>
      </c>
      <c r="F1022" s="70">
        <f t="shared" ca="1" si="59"/>
        <v>700</v>
      </c>
      <c r="G1022" s="45"/>
      <c r="H1022" s="45"/>
      <c r="I1022" s="45"/>
      <c r="J1022" s="45"/>
    </row>
    <row r="1023" spans="1:10" ht="13.5" customHeight="1" x14ac:dyDescent="0.2">
      <c r="A1023" s="84">
        <v>60121229</v>
      </c>
      <c r="B1023" s="69" t="str">
        <f t="shared" ca="1" si="58"/>
        <v>Pinceles especializados</v>
      </c>
      <c r="C1023" s="86" t="s">
        <v>1449</v>
      </c>
      <c r="D1023" s="81">
        <v>100</v>
      </c>
      <c r="E1023" s="71">
        <v>95</v>
      </c>
      <c r="F1023" s="70">
        <f t="shared" ca="1" si="59"/>
        <v>9500</v>
      </c>
      <c r="G1023" s="45"/>
      <c r="H1023" s="45"/>
      <c r="I1023" s="45"/>
      <c r="J1023" s="45"/>
    </row>
    <row r="1024" spans="1:10" ht="13.5" customHeight="1" x14ac:dyDescent="0.2">
      <c r="A1024" s="84">
        <v>60121304</v>
      </c>
      <c r="B1024" s="69" t="str">
        <f t="shared" ca="1" si="58"/>
        <v>Espátulas de artista</v>
      </c>
      <c r="C1024" s="86" t="s">
        <v>1449</v>
      </c>
      <c r="D1024" s="81">
        <v>31</v>
      </c>
      <c r="E1024" s="71">
        <v>200</v>
      </c>
      <c r="F1024" s="70">
        <f t="shared" ca="1" si="59"/>
        <v>6200</v>
      </c>
      <c r="G1024" s="45"/>
      <c r="H1024" s="45"/>
      <c r="I1024" s="45"/>
      <c r="J1024" s="45"/>
    </row>
    <row r="1025" spans="1:10" ht="13.5" customHeight="1" x14ac:dyDescent="0.2">
      <c r="A1025" s="84">
        <v>55121606</v>
      </c>
      <c r="B1025" s="69" t="str">
        <f t="shared" ca="1" si="58"/>
        <v>Etiquetas auto adhesivas</v>
      </c>
      <c r="C1025" s="86" t="s">
        <v>1449</v>
      </c>
      <c r="D1025" s="81">
        <v>220</v>
      </c>
      <c r="E1025" s="71">
        <v>35</v>
      </c>
      <c r="F1025" s="70">
        <f t="shared" ca="1" si="59"/>
        <v>7700</v>
      </c>
      <c r="G1025" s="45"/>
      <c r="H1025" s="45"/>
      <c r="I1025" s="45"/>
      <c r="J1025" s="45"/>
    </row>
    <row r="1026" spans="1:10" ht="13.5" customHeight="1" x14ac:dyDescent="0.2">
      <c r="A1026" s="84">
        <v>60121301</v>
      </c>
      <c r="B1026" s="69" t="str">
        <f t="shared" ca="1" si="58"/>
        <v>Guillotinas para cortar papel</v>
      </c>
      <c r="C1026" s="86" t="s">
        <v>1449</v>
      </c>
      <c r="D1026" s="81">
        <v>3</v>
      </c>
      <c r="E1026" s="71">
        <v>800</v>
      </c>
      <c r="F1026" s="70">
        <f t="shared" ca="1" si="59"/>
        <v>2400</v>
      </c>
      <c r="G1026" s="45"/>
      <c r="H1026" s="45"/>
      <c r="I1026" s="45"/>
      <c r="J1026" s="45"/>
    </row>
    <row r="1027" spans="1:10" ht="13.5" customHeight="1" x14ac:dyDescent="0.2">
      <c r="A1027" s="84">
        <v>14111514</v>
      </c>
      <c r="B1027" s="69" t="str">
        <f t="shared" ca="1" si="58"/>
        <v>Blocs o cuadernos de papel</v>
      </c>
      <c r="C1027" s="86" t="s">
        <v>1449</v>
      </c>
      <c r="D1027" s="81">
        <v>220</v>
      </c>
      <c r="E1027" s="71">
        <v>40</v>
      </c>
      <c r="F1027" s="70">
        <f t="shared" ca="1" si="59"/>
        <v>8800</v>
      </c>
      <c r="G1027" s="45"/>
      <c r="H1027" s="45"/>
      <c r="I1027" s="45"/>
      <c r="J1027" s="45"/>
    </row>
    <row r="1028" spans="1:10" ht="13.5" customHeight="1" x14ac:dyDescent="0.2">
      <c r="A1028" s="84">
        <v>14111514</v>
      </c>
      <c r="B1028" s="69" t="str">
        <f t="shared" ca="1" si="58"/>
        <v>Blocs o cuadernos de papel</v>
      </c>
      <c r="C1028" s="86" t="s">
        <v>1449</v>
      </c>
      <c r="D1028" s="81">
        <v>230</v>
      </c>
      <c r="E1028" s="71">
        <v>60</v>
      </c>
      <c r="F1028" s="70">
        <f t="shared" ca="1" si="59"/>
        <v>13800</v>
      </c>
      <c r="G1028" s="45"/>
      <c r="H1028" s="45"/>
      <c r="I1028" s="45"/>
      <c r="J1028" s="45"/>
    </row>
    <row r="1029" spans="1:10" ht="13.5" customHeight="1" x14ac:dyDescent="0.2">
      <c r="A1029" s="84">
        <v>31201610</v>
      </c>
      <c r="B1029" s="69" t="str">
        <f t="shared" ca="1" si="58"/>
        <v>Pegamentos</v>
      </c>
      <c r="C1029" s="86" t="s">
        <v>1449</v>
      </c>
      <c r="D1029" s="81">
        <v>27</v>
      </c>
      <c r="E1029" s="71">
        <v>160</v>
      </c>
      <c r="F1029" s="70">
        <f t="shared" ca="1" si="59"/>
        <v>4320</v>
      </c>
      <c r="G1029" s="45"/>
      <c r="H1029" s="45"/>
      <c r="I1029" s="45"/>
      <c r="J1029" s="45"/>
    </row>
    <row r="1030" spans="1:10" ht="13.5" customHeight="1" x14ac:dyDescent="0.2">
      <c r="A1030" s="84">
        <v>31201610</v>
      </c>
      <c r="B1030" s="69" t="str">
        <f t="shared" ca="1" si="58"/>
        <v>Pegamentos</v>
      </c>
      <c r="C1030" s="86" t="s">
        <v>1449</v>
      </c>
      <c r="D1030" s="81">
        <v>27</v>
      </c>
      <c r="E1030" s="71">
        <v>80</v>
      </c>
      <c r="F1030" s="70">
        <f t="shared" ca="1" si="59"/>
        <v>2160</v>
      </c>
      <c r="G1030" s="45"/>
      <c r="H1030" s="45"/>
      <c r="I1030" s="45"/>
      <c r="J1030" s="45"/>
    </row>
    <row r="1031" spans="1:10" ht="13.5" customHeight="1" x14ac:dyDescent="0.2">
      <c r="A1031" s="84">
        <v>31162001</v>
      </c>
      <c r="B1031" s="69" t="str">
        <f t="shared" ca="1" si="58"/>
        <v>Chinches</v>
      </c>
      <c r="C1031" s="86" t="s">
        <v>1449</v>
      </c>
      <c r="D1031" s="81">
        <v>23</v>
      </c>
      <c r="E1031" s="71">
        <v>80</v>
      </c>
      <c r="F1031" s="70">
        <f t="shared" ca="1" si="59"/>
        <v>1840</v>
      </c>
      <c r="G1031" s="45"/>
      <c r="H1031" s="45"/>
      <c r="I1031" s="45"/>
      <c r="J1031" s="45"/>
    </row>
    <row r="1032" spans="1:10" ht="13.5" customHeight="1" x14ac:dyDescent="0.2">
      <c r="A1032" s="84">
        <v>41111604</v>
      </c>
      <c r="B1032" s="69" t="str">
        <f t="shared" ca="1" si="58"/>
        <v>Reglas</v>
      </c>
      <c r="C1032" s="86" t="s">
        <v>1449</v>
      </c>
      <c r="D1032" s="81">
        <v>11</v>
      </c>
      <c r="E1032" s="71">
        <v>100</v>
      </c>
      <c r="F1032" s="70">
        <f t="shared" ca="1" si="59"/>
        <v>1100</v>
      </c>
      <c r="G1032" s="45"/>
      <c r="H1032" s="45"/>
      <c r="I1032" s="45"/>
      <c r="J1032" s="45"/>
    </row>
    <row r="1033" spans="1:10" ht="13.5" customHeight="1" x14ac:dyDescent="0.2">
      <c r="A1033" s="84">
        <v>24112404</v>
      </c>
      <c r="B1033" s="69" t="str">
        <f t="shared" ca="1" si="58"/>
        <v>Caja</v>
      </c>
      <c r="C1033" s="86" t="s">
        <v>1449</v>
      </c>
      <c r="D1033" s="81">
        <v>6</v>
      </c>
      <c r="E1033" s="71">
        <v>30</v>
      </c>
      <c r="F1033" s="70">
        <f t="shared" ca="1" si="59"/>
        <v>180</v>
      </c>
      <c r="G1033" s="45"/>
      <c r="H1033" s="45"/>
      <c r="I1033" s="45"/>
      <c r="J1033" s="45"/>
    </row>
    <row r="1034" spans="1:10" ht="13.5" customHeight="1" x14ac:dyDescent="0.2">
      <c r="A1034" s="84">
        <v>53141507</v>
      </c>
      <c r="B1034" s="69" t="str">
        <f t="shared" ca="1" si="58"/>
        <v>Broches</v>
      </c>
      <c r="C1034" s="86" t="s">
        <v>1449</v>
      </c>
      <c r="D1034" s="81">
        <v>65</v>
      </c>
      <c r="E1034" s="71">
        <v>90</v>
      </c>
      <c r="F1034" s="70">
        <f t="shared" ca="1" si="59"/>
        <v>5850</v>
      </c>
      <c r="G1034" s="45"/>
      <c r="H1034" s="45"/>
      <c r="I1034" s="45"/>
      <c r="J1034" s="45"/>
    </row>
    <row r="1035" spans="1:10" ht="13.5" customHeight="1" x14ac:dyDescent="0.2">
      <c r="A1035" s="84">
        <v>41122407</v>
      </c>
      <c r="B1035" s="69" t="str">
        <f t="shared" ca="1" si="58"/>
        <v>Escalpelos para laboratorio</v>
      </c>
      <c r="C1035" s="86" t="s">
        <v>1449</v>
      </c>
      <c r="D1035" s="81">
        <v>5</v>
      </c>
      <c r="E1035" s="71">
        <v>150</v>
      </c>
      <c r="F1035" s="70">
        <f t="shared" ca="1" si="59"/>
        <v>750</v>
      </c>
      <c r="G1035" s="45"/>
      <c r="H1035" s="45"/>
      <c r="I1035" s="45"/>
      <c r="J1035" s="45"/>
    </row>
    <row r="1036" spans="1:10" ht="13.5" customHeight="1" x14ac:dyDescent="0.2">
      <c r="A1036" s="84">
        <v>41122407</v>
      </c>
      <c r="B1036" s="69" t="str">
        <f t="shared" ca="1" si="58"/>
        <v>Escalpelos para laboratorio</v>
      </c>
      <c r="C1036" s="86" t="s">
        <v>1449</v>
      </c>
      <c r="D1036" s="81">
        <v>3</v>
      </c>
      <c r="E1036" s="71">
        <v>160</v>
      </c>
      <c r="F1036" s="70">
        <f t="shared" ca="1" si="59"/>
        <v>480</v>
      </c>
      <c r="G1036" s="45"/>
      <c r="H1036" s="45"/>
      <c r="I1036" s="45"/>
      <c r="J1036" s="45"/>
    </row>
    <row r="1037" spans="1:10" ht="13.5" customHeight="1" x14ac:dyDescent="0.2">
      <c r="A1037" s="84">
        <v>27111910</v>
      </c>
      <c r="B1037" s="69" t="str">
        <f t="shared" ca="1" si="58"/>
        <v>Buriles</v>
      </c>
      <c r="C1037" s="86" t="s">
        <v>4735</v>
      </c>
      <c r="D1037" s="81">
        <v>1</v>
      </c>
      <c r="E1037" s="71">
        <v>452</v>
      </c>
      <c r="F1037" s="70">
        <f t="shared" ca="1" si="59"/>
        <v>452</v>
      </c>
      <c r="G1037" s="45"/>
      <c r="H1037" s="45"/>
      <c r="I1037" s="45"/>
      <c r="J1037" s="45"/>
    </row>
    <row r="1038" spans="1:10" ht="13.5" customHeight="1" x14ac:dyDescent="0.2">
      <c r="A1038" s="84">
        <v>27111501</v>
      </c>
      <c r="B1038" s="69" t="str">
        <f t="shared" ca="1" si="58"/>
        <v>Hojas de cuchillo</v>
      </c>
      <c r="C1038" s="86" t="s">
        <v>4735</v>
      </c>
      <c r="D1038" s="81">
        <v>2</v>
      </c>
      <c r="E1038" s="71">
        <v>120</v>
      </c>
      <c r="F1038" s="70">
        <f t="shared" ca="1" si="59"/>
        <v>240</v>
      </c>
      <c r="G1038" s="45"/>
      <c r="H1038" s="45"/>
      <c r="I1038" s="45"/>
      <c r="J1038" s="45"/>
    </row>
    <row r="1039" spans="1:10" ht="13.5" customHeight="1" x14ac:dyDescent="0.2">
      <c r="A1039" s="84">
        <v>27111501</v>
      </c>
      <c r="B1039" s="69" t="str">
        <f t="shared" ca="1" si="58"/>
        <v>Hojas de cuchillo</v>
      </c>
      <c r="C1039" s="86" t="s">
        <v>4735</v>
      </c>
      <c r="D1039" s="81">
        <v>10</v>
      </c>
      <c r="E1039" s="71">
        <v>140</v>
      </c>
      <c r="F1039" s="70">
        <f t="shared" ca="1" si="59"/>
        <v>1400</v>
      </c>
      <c r="G1039" s="45"/>
      <c r="H1039" s="45"/>
      <c r="I1039" s="45"/>
      <c r="J1039" s="45"/>
    </row>
    <row r="1040" spans="1:10" ht="13.5" customHeight="1" x14ac:dyDescent="0.2">
      <c r="A1040" s="84">
        <v>41111714</v>
      </c>
      <c r="B1040" s="69" t="str">
        <f t="shared" ca="1" si="58"/>
        <v>Lupas</v>
      </c>
      <c r="C1040" s="86" t="s">
        <v>1449</v>
      </c>
      <c r="D1040" s="81">
        <v>5</v>
      </c>
      <c r="E1040" s="71">
        <v>1000</v>
      </c>
      <c r="F1040" s="70">
        <f t="shared" ca="1" si="59"/>
        <v>5000</v>
      </c>
      <c r="G1040" s="45"/>
      <c r="H1040" s="45"/>
      <c r="I1040" s="45"/>
      <c r="J1040" s="45"/>
    </row>
    <row r="1041" spans="1:10" ht="13.5" customHeight="1" x14ac:dyDescent="0.2">
      <c r="A1041" s="84">
        <v>31161501</v>
      </c>
      <c r="B1041" s="69" t="str">
        <f t="shared" ca="1" si="58"/>
        <v>Tornillos de perno</v>
      </c>
      <c r="C1041" s="86" t="s">
        <v>1449</v>
      </c>
      <c r="D1041" s="81">
        <v>100</v>
      </c>
      <c r="E1041" s="71">
        <v>25</v>
      </c>
      <c r="F1041" s="70">
        <f t="shared" ca="1" si="59"/>
        <v>2500</v>
      </c>
      <c r="G1041" s="45"/>
      <c r="H1041" s="45"/>
      <c r="I1041" s="45"/>
      <c r="J1041" s="45"/>
    </row>
    <row r="1042" spans="1:10" ht="13.5" customHeight="1" x14ac:dyDescent="0.2">
      <c r="A1042" s="84">
        <v>44101603</v>
      </c>
      <c r="B1042" s="69" t="str">
        <f t="shared" ca="1" si="58"/>
        <v>Máquinas trituradoras de papel o accesorios</v>
      </c>
      <c r="C1042" s="86" t="s">
        <v>1449</v>
      </c>
      <c r="D1042" s="81">
        <v>5</v>
      </c>
      <c r="E1042" s="71">
        <v>15800</v>
      </c>
      <c r="F1042" s="70">
        <f t="shared" ca="1" si="59"/>
        <v>79000</v>
      </c>
      <c r="G1042" s="45"/>
      <c r="H1042" s="45"/>
      <c r="I1042" s="45"/>
      <c r="J1042" s="45"/>
    </row>
    <row r="1043" spans="1:10" ht="14.1" customHeight="1" x14ac:dyDescent="0.2">
      <c r="A1043" s="45"/>
      <c r="B1043" s="45"/>
      <c r="C1043" s="45"/>
      <c r="D1043" s="45"/>
      <c r="E1043" s="73" t="s">
        <v>12550</v>
      </c>
      <c r="F1043" s="74">
        <f ca="1">SUM(Table359[MONTO TOTAL ESTIMADO])</f>
        <v>1984771</v>
      </c>
      <c r="G1043" s="45"/>
      <c r="H1043" s="45" t="str">
        <f>C940</f>
        <v>Bienes</v>
      </c>
      <c r="I1043" s="45" t="str">
        <f>E940</f>
        <v>No</v>
      </c>
      <c r="J1043" s="45" t="str">
        <f>D940</f>
        <v>Comparacion de Precios</v>
      </c>
    </row>
    <row r="1044" spans="1:10" ht="14.1" customHeight="1" thickBot="1" x14ac:dyDescent="0.3"/>
    <row r="1045" spans="1:10" ht="33.75" customHeight="1" thickBot="1" x14ac:dyDescent="0.25">
      <c r="A1045" s="64" t="s">
        <v>16382</v>
      </c>
      <c r="B1045" s="64" t="s">
        <v>161</v>
      </c>
      <c r="C1045" s="64" t="s">
        <v>11724</v>
      </c>
      <c r="D1045" s="64" t="s">
        <v>14377</v>
      </c>
      <c r="E1045" s="64" t="s">
        <v>10962</v>
      </c>
      <c r="F1045" s="64" t="s">
        <v>11095</v>
      </c>
      <c r="G1045" s="45"/>
      <c r="H1045" s="45"/>
      <c r="I1045" s="45"/>
      <c r="J1045" s="45"/>
    </row>
    <row r="1046" spans="1:10" ht="13.5" customHeight="1" thickBot="1" x14ac:dyDescent="0.25">
      <c r="A1046" s="66" t="s">
        <v>18859</v>
      </c>
      <c r="B1046" s="66" t="s">
        <v>18860</v>
      </c>
      <c r="C1046" s="66" t="s">
        <v>17798</v>
      </c>
      <c r="D1046" s="66" t="s">
        <v>17483</v>
      </c>
      <c r="E1046" s="66" t="s">
        <v>8854</v>
      </c>
      <c r="F1046" s="66"/>
      <c r="G1046" s="45"/>
      <c r="H1046" s="45"/>
      <c r="I1046" s="45"/>
      <c r="J1046" s="45"/>
    </row>
    <row r="1047" spans="1:10" ht="14.1" customHeight="1" thickBot="1" x14ac:dyDescent="0.25">
      <c r="A1047" s="101" t="s">
        <v>14827</v>
      </c>
      <c r="B1047" s="67" t="s">
        <v>8528</v>
      </c>
      <c r="C1047" s="76">
        <v>44652</v>
      </c>
      <c r="D1047" s="101" t="s">
        <v>9386</v>
      </c>
      <c r="E1047" s="67" t="s">
        <v>13093</v>
      </c>
      <c r="F1047" s="66" t="s">
        <v>3080</v>
      </c>
      <c r="G1047" s="45"/>
      <c r="H1047" s="45"/>
      <c r="I1047" s="45"/>
      <c r="J1047" s="45"/>
    </row>
    <row r="1048" spans="1:10" ht="14.1" customHeight="1" thickBot="1" x14ac:dyDescent="0.25">
      <c r="A1048" s="102"/>
      <c r="B1048" s="67" t="s">
        <v>1786</v>
      </c>
      <c r="C1048" s="93">
        <f>IF(C1047="","",IF(AND(MONTH(C1047)&gt;=1,MONTH(C1047)&lt;=3),1,IF(AND(MONTH(C1047)&gt;=4,MONTH(C1047)&lt;=6),2,IF(AND(MONTH(C1047)&gt;=7,MONTH(C1047)&lt;=9),3,4))))</f>
        <v>2</v>
      </c>
      <c r="D1048" s="102"/>
      <c r="E1048" s="67" t="s">
        <v>2417</v>
      </c>
      <c r="F1048" s="66" t="s">
        <v>11112</v>
      </c>
      <c r="G1048" s="45"/>
      <c r="H1048" s="45"/>
      <c r="I1048" s="45"/>
      <c r="J1048" s="45"/>
    </row>
    <row r="1049" spans="1:10" ht="14.1" customHeight="1" thickBot="1" x14ac:dyDescent="0.25">
      <c r="A1049" s="102"/>
      <c r="B1049" s="67" t="s">
        <v>12942</v>
      </c>
      <c r="C1049" s="76">
        <v>44742</v>
      </c>
      <c r="D1049" s="102"/>
      <c r="E1049" s="67" t="s">
        <v>3073</v>
      </c>
      <c r="F1049" s="66" t="s">
        <v>11112</v>
      </c>
      <c r="G1049" s="45"/>
      <c r="H1049" s="45"/>
      <c r="I1049" s="45"/>
      <c r="J1049" s="45"/>
    </row>
    <row r="1050" spans="1:10" ht="14.1" customHeight="1" thickBot="1" x14ac:dyDescent="0.25">
      <c r="A1050" s="102"/>
      <c r="B1050" s="67" t="s">
        <v>1786</v>
      </c>
      <c r="C1050" s="93">
        <f>IF(C1049="","",IF(AND(MONTH(C1049)&gt;=1,MONTH(C1049)&lt;=3),1,IF(AND(MONTH(C1049)&gt;=4,MONTH(C1049)&lt;=6),2,IF(AND(MONTH(C1049)&gt;=7,MONTH(C1049)&lt;=9),3,4))))</f>
        <v>2</v>
      </c>
      <c r="D1050" s="102"/>
      <c r="E1050" s="67" t="s">
        <v>13192</v>
      </c>
      <c r="F1050" s="66" t="s">
        <v>11112</v>
      </c>
      <c r="G1050" s="45"/>
      <c r="H1050" s="45"/>
      <c r="I1050" s="45"/>
      <c r="J1050" s="45"/>
    </row>
    <row r="1051" spans="1:10" ht="14.1" customHeight="1" thickBot="1" x14ac:dyDescent="0.25">
      <c r="A1051" s="45"/>
      <c r="B1051" s="45"/>
      <c r="C1051" s="45"/>
      <c r="D1051" s="45"/>
      <c r="E1051" s="45"/>
      <c r="F1051" s="45"/>
      <c r="G1051" s="45"/>
      <c r="H1051" s="45"/>
      <c r="I1051" s="45"/>
      <c r="J1051" s="45"/>
    </row>
    <row r="1052" spans="1:10" ht="14.1" customHeight="1" thickBot="1" x14ac:dyDescent="0.25">
      <c r="A1052" s="72" t="s">
        <v>15735</v>
      </c>
      <c r="B1052" s="72" t="s">
        <v>16146</v>
      </c>
      <c r="C1052" s="72" t="s">
        <v>15641</v>
      </c>
      <c r="D1052" s="72" t="s">
        <v>15251</v>
      </c>
      <c r="E1052" s="72" t="s">
        <v>6932</v>
      </c>
      <c r="F1052" s="72" t="s">
        <v>15280</v>
      </c>
      <c r="G1052" s="45"/>
      <c r="H1052" s="45"/>
      <c r="I1052" s="45"/>
      <c r="J1052" s="45"/>
    </row>
    <row r="1053" spans="1:10" ht="14.1" customHeight="1" x14ac:dyDescent="0.2">
      <c r="A1053" s="84">
        <v>14111507</v>
      </c>
      <c r="B1053" s="69" t="str">
        <f t="shared" ref="B1053:B1084" ca="1" si="60">IFERROR(INDEX(UNSPSCDes,MATCH(INDIRECT(ADDRESS(ROW(),COLUMN()-1,4)),UNSPSCCode,0)),"")</f>
        <v>Papel para impresora o fotocopiadora</v>
      </c>
      <c r="C1053" s="82" t="s">
        <v>8725</v>
      </c>
      <c r="D1053" s="81">
        <v>400</v>
      </c>
      <c r="E1053" s="71">
        <v>200</v>
      </c>
      <c r="F1053" s="70">
        <f t="shared" ref="F1053:F1084" ca="1" si="61">INDIRECT(ADDRESS(ROW(),COLUMN()-2,4))*INDIRECT(ADDRESS(ROW(),COLUMN()-1,4))</f>
        <v>80000</v>
      </c>
      <c r="G1053" s="45"/>
      <c r="H1053" s="45"/>
      <c r="I1053" s="45"/>
      <c r="J1053" s="45"/>
    </row>
    <row r="1054" spans="1:10" ht="13.5" customHeight="1" x14ac:dyDescent="0.2">
      <c r="A1054" s="84">
        <v>14111507</v>
      </c>
      <c r="B1054" s="69" t="str">
        <f t="shared" ca="1" si="60"/>
        <v>Papel para impresora o fotocopiadora</v>
      </c>
      <c r="C1054" s="82" t="s">
        <v>8725</v>
      </c>
      <c r="D1054" s="81">
        <v>150</v>
      </c>
      <c r="E1054" s="71">
        <v>300</v>
      </c>
      <c r="F1054" s="70">
        <f t="shared" ca="1" si="61"/>
        <v>45000</v>
      </c>
      <c r="G1054" s="45"/>
      <c r="H1054" s="45"/>
      <c r="I1054" s="45"/>
      <c r="J1054" s="45"/>
    </row>
    <row r="1055" spans="1:10" ht="13.5" customHeight="1" x14ac:dyDescent="0.2">
      <c r="A1055" s="84">
        <v>14111507</v>
      </c>
      <c r="B1055" s="69" t="str">
        <f t="shared" ca="1" si="60"/>
        <v>Papel para impresora o fotocopiadora</v>
      </c>
      <c r="C1055" s="82" t="s">
        <v>8725</v>
      </c>
      <c r="D1055" s="81">
        <v>250</v>
      </c>
      <c r="E1055" s="71">
        <v>350</v>
      </c>
      <c r="F1055" s="70">
        <f t="shared" ca="1" si="61"/>
        <v>87500</v>
      </c>
      <c r="G1055" s="45"/>
      <c r="H1055" s="45"/>
      <c r="I1055" s="45"/>
      <c r="J1055" s="45"/>
    </row>
    <row r="1056" spans="1:10" ht="13.5" customHeight="1" x14ac:dyDescent="0.2">
      <c r="A1056" s="84">
        <v>14111509</v>
      </c>
      <c r="B1056" s="69" t="str">
        <f t="shared" ca="1" si="60"/>
        <v>Papel membreteado</v>
      </c>
      <c r="C1056" s="82" t="s">
        <v>8725</v>
      </c>
      <c r="D1056" s="81">
        <v>27</v>
      </c>
      <c r="E1056" s="71">
        <v>4500</v>
      </c>
      <c r="F1056" s="70">
        <f t="shared" ca="1" si="61"/>
        <v>121500</v>
      </c>
      <c r="G1056" s="45"/>
      <c r="H1056" s="45"/>
      <c r="I1056" s="45"/>
      <c r="J1056" s="45"/>
    </row>
    <row r="1057" spans="1:10" ht="13.5" customHeight="1" x14ac:dyDescent="0.2">
      <c r="A1057" s="84">
        <v>14111606</v>
      </c>
      <c r="B1057" s="69" t="str">
        <f t="shared" ca="1" si="60"/>
        <v>Papel para artes o artesanías</v>
      </c>
      <c r="C1057" s="82" t="s">
        <v>1449</v>
      </c>
      <c r="D1057" s="81">
        <v>20</v>
      </c>
      <c r="E1057" s="71">
        <v>300</v>
      </c>
      <c r="F1057" s="70">
        <f t="shared" ca="1" si="61"/>
        <v>6000</v>
      </c>
      <c r="G1057" s="45"/>
      <c r="H1057" s="45"/>
      <c r="I1057" s="45"/>
      <c r="J1057" s="45"/>
    </row>
    <row r="1058" spans="1:10" ht="13.5" customHeight="1" x14ac:dyDescent="0.2">
      <c r="A1058" s="84">
        <v>44121716</v>
      </c>
      <c r="B1058" s="69" t="str">
        <f t="shared" ca="1" si="60"/>
        <v>Resaltadores</v>
      </c>
      <c r="C1058" s="82" t="s">
        <v>16988</v>
      </c>
      <c r="D1058" s="81">
        <v>55</v>
      </c>
      <c r="E1058" s="71">
        <v>120</v>
      </c>
      <c r="F1058" s="70">
        <f t="shared" ca="1" si="61"/>
        <v>6600</v>
      </c>
      <c r="G1058" s="45"/>
      <c r="H1058" s="45"/>
      <c r="I1058" s="45"/>
      <c r="J1058" s="45"/>
    </row>
    <row r="1059" spans="1:10" ht="13.5" customHeight="1" x14ac:dyDescent="0.2">
      <c r="A1059" s="84">
        <v>44121706</v>
      </c>
      <c r="B1059" s="69" t="str">
        <f t="shared" ca="1" si="60"/>
        <v>Lápices de madera</v>
      </c>
      <c r="C1059" s="82" t="s">
        <v>16988</v>
      </c>
      <c r="D1059" s="81">
        <v>62</v>
      </c>
      <c r="E1059" s="71">
        <v>45</v>
      </c>
      <c r="F1059" s="70">
        <f t="shared" ca="1" si="61"/>
        <v>2790</v>
      </c>
      <c r="G1059" s="45"/>
      <c r="H1059" s="45"/>
      <c r="I1059" s="45"/>
      <c r="J1059" s="45"/>
    </row>
    <row r="1060" spans="1:10" ht="13.5" customHeight="1" x14ac:dyDescent="0.2">
      <c r="A1060" s="84">
        <v>44111611</v>
      </c>
      <c r="B1060" s="69" t="str">
        <f t="shared" ca="1" si="60"/>
        <v>Clips para billetes</v>
      </c>
      <c r="C1060" s="82" t="s">
        <v>16988</v>
      </c>
      <c r="D1060" s="81">
        <v>15</v>
      </c>
      <c r="E1060" s="71">
        <v>150</v>
      </c>
      <c r="F1060" s="70">
        <f t="shared" ca="1" si="61"/>
        <v>2250</v>
      </c>
      <c r="G1060" s="45"/>
      <c r="H1060" s="45"/>
      <c r="I1060" s="45"/>
      <c r="J1060" s="45"/>
    </row>
    <row r="1061" spans="1:10" ht="13.5" customHeight="1" x14ac:dyDescent="0.2">
      <c r="A1061" s="84">
        <v>44111611</v>
      </c>
      <c r="B1061" s="69" t="str">
        <f t="shared" ca="1" si="60"/>
        <v>Clips para billetes</v>
      </c>
      <c r="C1061" s="82" t="s">
        <v>16988</v>
      </c>
      <c r="D1061" s="81">
        <v>65</v>
      </c>
      <c r="E1061" s="71">
        <v>150</v>
      </c>
      <c r="F1061" s="70">
        <f t="shared" ca="1" si="61"/>
        <v>9750</v>
      </c>
      <c r="G1061" s="45"/>
      <c r="H1061" s="45"/>
      <c r="I1061" s="45"/>
      <c r="J1061" s="45"/>
    </row>
    <row r="1062" spans="1:10" ht="13.5" customHeight="1" x14ac:dyDescent="0.2">
      <c r="A1062" s="84">
        <v>44111611</v>
      </c>
      <c r="B1062" s="69" t="str">
        <f t="shared" ca="1" si="60"/>
        <v>Clips para billetes</v>
      </c>
      <c r="C1062" s="82" t="s">
        <v>16988</v>
      </c>
      <c r="D1062" s="81">
        <v>11</v>
      </c>
      <c r="E1062" s="71">
        <v>150</v>
      </c>
      <c r="F1062" s="70">
        <f t="shared" ca="1" si="61"/>
        <v>1650</v>
      </c>
      <c r="G1062" s="45"/>
      <c r="H1062" s="45"/>
      <c r="I1062" s="45"/>
      <c r="J1062" s="45"/>
    </row>
    <row r="1063" spans="1:10" ht="13.5" customHeight="1" x14ac:dyDescent="0.2">
      <c r="A1063" s="84">
        <v>44111611</v>
      </c>
      <c r="B1063" s="69" t="str">
        <f t="shared" ca="1" si="60"/>
        <v>Clips para billetes</v>
      </c>
      <c r="C1063" s="82" t="s">
        <v>16988</v>
      </c>
      <c r="D1063" s="81">
        <v>66</v>
      </c>
      <c r="E1063" s="71">
        <v>150</v>
      </c>
      <c r="F1063" s="70">
        <f t="shared" ca="1" si="61"/>
        <v>9900</v>
      </c>
      <c r="G1063" s="45"/>
      <c r="H1063" s="45"/>
      <c r="I1063" s="45"/>
      <c r="J1063" s="45"/>
    </row>
    <row r="1064" spans="1:10" ht="13.5" customHeight="1" x14ac:dyDescent="0.2">
      <c r="A1064" s="84">
        <v>44111611</v>
      </c>
      <c r="B1064" s="69" t="str">
        <f t="shared" ca="1" si="60"/>
        <v>Clips para billetes</v>
      </c>
      <c r="C1064" s="82" t="s">
        <v>16988</v>
      </c>
      <c r="D1064" s="81">
        <v>11</v>
      </c>
      <c r="E1064" s="71">
        <v>150</v>
      </c>
      <c r="F1064" s="70">
        <f t="shared" ca="1" si="61"/>
        <v>1650</v>
      </c>
      <c r="G1064" s="45"/>
      <c r="H1064" s="45"/>
      <c r="I1064" s="45"/>
      <c r="J1064" s="45"/>
    </row>
    <row r="1065" spans="1:10" ht="13.5" customHeight="1" x14ac:dyDescent="0.2">
      <c r="A1065" s="84">
        <v>44122104</v>
      </c>
      <c r="B1065" s="69" t="str">
        <f t="shared" ca="1" si="60"/>
        <v>Clips para papel</v>
      </c>
      <c r="C1065" s="82" t="s">
        <v>16988</v>
      </c>
      <c r="D1065" s="81">
        <v>73</v>
      </c>
      <c r="E1065" s="71">
        <v>15</v>
      </c>
      <c r="F1065" s="70">
        <f t="shared" ca="1" si="61"/>
        <v>1095</v>
      </c>
      <c r="G1065" s="45"/>
      <c r="H1065" s="45"/>
      <c r="I1065" s="45"/>
      <c r="J1065" s="45"/>
    </row>
    <row r="1066" spans="1:10" ht="13.5" customHeight="1" x14ac:dyDescent="0.2">
      <c r="A1066" s="84">
        <v>44122104</v>
      </c>
      <c r="B1066" s="69" t="str">
        <f t="shared" ca="1" si="60"/>
        <v>Clips para papel</v>
      </c>
      <c r="C1066" s="82" t="s">
        <v>16988</v>
      </c>
      <c r="D1066" s="81">
        <v>82</v>
      </c>
      <c r="E1066" s="71">
        <v>22</v>
      </c>
      <c r="F1066" s="70">
        <f t="shared" ca="1" si="61"/>
        <v>1804</v>
      </c>
      <c r="G1066" s="45"/>
      <c r="H1066" s="45"/>
      <c r="I1066" s="45"/>
      <c r="J1066" s="45"/>
    </row>
    <row r="1067" spans="1:10" ht="13.5" customHeight="1" x14ac:dyDescent="0.2">
      <c r="A1067" s="84">
        <v>43232503</v>
      </c>
      <c r="B1067" s="69" t="str">
        <f t="shared" ca="1" si="60"/>
        <v>Correctores de ortografía</v>
      </c>
      <c r="C1067" s="82" t="s">
        <v>1449</v>
      </c>
      <c r="D1067" s="81">
        <v>54</v>
      </c>
      <c r="E1067" s="71">
        <v>80</v>
      </c>
      <c r="F1067" s="70">
        <f t="shared" ca="1" si="61"/>
        <v>4320</v>
      </c>
      <c r="G1067" s="45"/>
      <c r="H1067" s="45"/>
      <c r="I1067" s="45"/>
      <c r="J1067" s="45"/>
    </row>
    <row r="1068" spans="1:10" ht="13.5" customHeight="1" x14ac:dyDescent="0.2">
      <c r="A1068" s="84">
        <v>60103107</v>
      </c>
      <c r="B1068" s="69" t="str">
        <f t="shared" ca="1" si="60"/>
        <v>Bandas elásticas para tableros geométricos</v>
      </c>
      <c r="C1068" s="82" t="s">
        <v>16988</v>
      </c>
      <c r="D1068" s="81">
        <v>78</v>
      </c>
      <c r="E1068" s="71">
        <v>30</v>
      </c>
      <c r="F1068" s="70">
        <f t="shared" ca="1" si="61"/>
        <v>2340</v>
      </c>
      <c r="G1068" s="45"/>
      <c r="H1068" s="45"/>
      <c r="I1068" s="45"/>
      <c r="J1068" s="45"/>
    </row>
    <row r="1069" spans="1:10" ht="13.5" customHeight="1" x14ac:dyDescent="0.2">
      <c r="A1069" s="84">
        <v>44121503</v>
      </c>
      <c r="B1069" s="69" t="str">
        <f t="shared" ca="1" si="60"/>
        <v>Sobres</v>
      </c>
      <c r="C1069" s="82" t="s">
        <v>1449</v>
      </c>
      <c r="D1069" s="81">
        <v>475</v>
      </c>
      <c r="E1069" s="71">
        <v>30</v>
      </c>
      <c r="F1069" s="70">
        <f t="shared" ca="1" si="61"/>
        <v>14250</v>
      </c>
      <c r="G1069" s="45"/>
      <c r="H1069" s="45"/>
      <c r="I1069" s="45"/>
      <c r="J1069" s="45"/>
    </row>
    <row r="1070" spans="1:10" ht="13.5" customHeight="1" x14ac:dyDescent="0.2">
      <c r="A1070" s="84">
        <v>44121503</v>
      </c>
      <c r="B1070" s="69" t="str">
        <f t="shared" ca="1" si="60"/>
        <v>Sobres</v>
      </c>
      <c r="C1070" s="82" t="s">
        <v>1449</v>
      </c>
      <c r="D1070" s="81">
        <v>476</v>
      </c>
      <c r="E1070" s="71">
        <v>30</v>
      </c>
      <c r="F1070" s="70">
        <f t="shared" ca="1" si="61"/>
        <v>14280</v>
      </c>
      <c r="G1070" s="45"/>
      <c r="H1070" s="45"/>
      <c r="I1070" s="45"/>
      <c r="J1070" s="45"/>
    </row>
    <row r="1071" spans="1:10" ht="13.5" customHeight="1" x14ac:dyDescent="0.2">
      <c r="A1071" s="84">
        <v>44121503</v>
      </c>
      <c r="B1071" s="69" t="str">
        <f t="shared" ca="1" si="60"/>
        <v>Sobres</v>
      </c>
      <c r="C1071" s="82" t="s">
        <v>1449</v>
      </c>
      <c r="D1071" s="81">
        <v>12</v>
      </c>
      <c r="E1071" s="71">
        <v>35</v>
      </c>
      <c r="F1071" s="70">
        <f t="shared" ca="1" si="61"/>
        <v>420</v>
      </c>
      <c r="G1071" s="45"/>
      <c r="H1071" s="45"/>
      <c r="I1071" s="45"/>
      <c r="J1071" s="45"/>
    </row>
    <row r="1072" spans="1:10" ht="13.5" customHeight="1" x14ac:dyDescent="0.2">
      <c r="A1072" s="84">
        <v>44121503</v>
      </c>
      <c r="B1072" s="69" t="str">
        <f t="shared" ca="1" si="60"/>
        <v>Sobres</v>
      </c>
      <c r="C1072" s="81" t="s">
        <v>1449</v>
      </c>
      <c r="D1072" s="81">
        <v>180</v>
      </c>
      <c r="E1072" s="71">
        <v>30</v>
      </c>
      <c r="F1072" s="70">
        <f t="shared" ca="1" si="61"/>
        <v>5400</v>
      </c>
      <c r="G1072" s="45"/>
      <c r="H1072" s="45"/>
      <c r="I1072" s="45"/>
      <c r="J1072" s="45"/>
    </row>
    <row r="1073" spans="1:10" ht="13.5" customHeight="1" x14ac:dyDescent="0.2">
      <c r="A1073" s="84">
        <v>44121503</v>
      </c>
      <c r="B1073" s="69" t="str">
        <f t="shared" ca="1" si="60"/>
        <v>Sobres</v>
      </c>
      <c r="C1073" s="81" t="s">
        <v>1449</v>
      </c>
      <c r="D1073" s="81">
        <v>1639</v>
      </c>
      <c r="E1073" s="71">
        <v>30</v>
      </c>
      <c r="F1073" s="70">
        <f t="shared" ca="1" si="61"/>
        <v>49170</v>
      </c>
      <c r="G1073" s="45"/>
      <c r="H1073" s="45"/>
      <c r="I1073" s="45"/>
      <c r="J1073" s="45"/>
    </row>
    <row r="1074" spans="1:10" ht="13.5" customHeight="1" x14ac:dyDescent="0.2">
      <c r="A1074" s="84">
        <v>44121506</v>
      </c>
      <c r="B1074" s="69" t="str">
        <f t="shared" ca="1" si="60"/>
        <v>Sobres estándar</v>
      </c>
      <c r="C1074" s="81" t="s">
        <v>1449</v>
      </c>
      <c r="D1074" s="81">
        <v>175</v>
      </c>
      <c r="E1074" s="71">
        <v>20</v>
      </c>
      <c r="F1074" s="70">
        <f t="shared" ca="1" si="61"/>
        <v>3500</v>
      </c>
      <c r="G1074" s="45"/>
      <c r="H1074" s="45"/>
      <c r="I1074" s="45"/>
      <c r="J1074" s="45"/>
    </row>
    <row r="1075" spans="1:10" ht="13.5" customHeight="1" x14ac:dyDescent="0.2">
      <c r="A1075" s="84">
        <v>44121505</v>
      </c>
      <c r="B1075" s="69" t="str">
        <f t="shared" ca="1" si="60"/>
        <v>Sobres especiales</v>
      </c>
      <c r="C1075" s="81" t="s">
        <v>1449</v>
      </c>
      <c r="D1075" s="81">
        <v>100</v>
      </c>
      <c r="E1075" s="71">
        <v>30</v>
      </c>
      <c r="F1075" s="70">
        <f t="shared" ca="1" si="61"/>
        <v>3000</v>
      </c>
      <c r="G1075" s="45"/>
      <c r="H1075" s="45"/>
      <c r="I1075" s="45"/>
      <c r="J1075" s="45"/>
    </row>
    <row r="1076" spans="1:10" ht="13.5" customHeight="1" x14ac:dyDescent="0.2">
      <c r="A1076" s="84">
        <v>44121505</v>
      </c>
      <c r="B1076" s="69" t="str">
        <f t="shared" ca="1" si="60"/>
        <v>Sobres especiales</v>
      </c>
      <c r="C1076" s="81" t="s">
        <v>10374</v>
      </c>
      <c r="D1076" s="81">
        <v>3</v>
      </c>
      <c r="E1076" s="71">
        <v>25</v>
      </c>
      <c r="F1076" s="70">
        <f t="shared" ca="1" si="61"/>
        <v>75</v>
      </c>
      <c r="G1076" s="45"/>
      <c r="H1076" s="45"/>
      <c r="I1076" s="45"/>
      <c r="J1076" s="45"/>
    </row>
    <row r="1077" spans="1:10" ht="13.5" customHeight="1" x14ac:dyDescent="0.2">
      <c r="A1077" s="84">
        <v>44121505</v>
      </c>
      <c r="B1077" s="69" t="str">
        <f t="shared" ca="1" si="60"/>
        <v>Sobres especiales</v>
      </c>
      <c r="C1077" s="81" t="s">
        <v>1449</v>
      </c>
      <c r="D1077" s="81">
        <v>175</v>
      </c>
      <c r="E1077" s="71">
        <v>40</v>
      </c>
      <c r="F1077" s="70">
        <f t="shared" ca="1" si="61"/>
        <v>7000</v>
      </c>
      <c r="G1077" s="45"/>
      <c r="H1077" s="45"/>
      <c r="I1077" s="45"/>
      <c r="J1077" s="45"/>
    </row>
    <row r="1078" spans="1:10" ht="13.5" customHeight="1" x14ac:dyDescent="0.2">
      <c r="A1078" s="84">
        <v>14111530</v>
      </c>
      <c r="B1078" s="69" t="str">
        <f t="shared" ca="1" si="60"/>
        <v>Papel de notas autoadhesivas</v>
      </c>
      <c r="C1078" s="81" t="s">
        <v>1449</v>
      </c>
      <c r="D1078" s="81">
        <v>253</v>
      </c>
      <c r="E1078" s="71">
        <v>35</v>
      </c>
      <c r="F1078" s="70">
        <f t="shared" ca="1" si="61"/>
        <v>8855</v>
      </c>
      <c r="G1078" s="45"/>
      <c r="H1078" s="45"/>
      <c r="I1078" s="45"/>
      <c r="J1078" s="45"/>
    </row>
    <row r="1079" spans="1:10" ht="13.5" customHeight="1" x14ac:dyDescent="0.2">
      <c r="A1079" s="84">
        <v>14111530</v>
      </c>
      <c r="B1079" s="69" t="str">
        <f t="shared" ca="1" si="60"/>
        <v>Papel de notas autoadhesivas</v>
      </c>
      <c r="C1079" s="81" t="s">
        <v>1449</v>
      </c>
      <c r="D1079" s="81">
        <v>47</v>
      </c>
      <c r="E1079" s="71">
        <v>35</v>
      </c>
      <c r="F1079" s="70">
        <f t="shared" ca="1" si="61"/>
        <v>1645</v>
      </c>
      <c r="G1079" s="45"/>
      <c r="H1079" s="45"/>
      <c r="I1079" s="45"/>
      <c r="J1079" s="45"/>
    </row>
    <row r="1080" spans="1:10" ht="13.5" customHeight="1" x14ac:dyDescent="0.2">
      <c r="A1080" s="84">
        <v>14111530</v>
      </c>
      <c r="B1080" s="69" t="str">
        <f t="shared" ca="1" si="60"/>
        <v>Papel de notas autoadhesivas</v>
      </c>
      <c r="C1080" s="81" t="s">
        <v>1449</v>
      </c>
      <c r="D1080" s="81">
        <v>2</v>
      </c>
      <c r="E1080" s="71">
        <v>35</v>
      </c>
      <c r="F1080" s="70">
        <f t="shared" ca="1" si="61"/>
        <v>70</v>
      </c>
      <c r="G1080" s="45"/>
      <c r="H1080" s="45"/>
      <c r="I1080" s="45"/>
      <c r="J1080" s="45"/>
    </row>
    <row r="1081" spans="1:10" ht="13.5" customHeight="1" x14ac:dyDescent="0.2">
      <c r="A1081" s="84">
        <v>44122011</v>
      </c>
      <c r="B1081" s="69" t="str">
        <f t="shared" ca="1" si="60"/>
        <v>Folders</v>
      </c>
      <c r="C1081" s="81" t="s">
        <v>16988</v>
      </c>
      <c r="D1081" s="81">
        <v>32</v>
      </c>
      <c r="E1081" s="71">
        <v>300</v>
      </c>
      <c r="F1081" s="70">
        <f t="shared" ca="1" si="61"/>
        <v>9600</v>
      </c>
      <c r="G1081" s="45"/>
      <c r="H1081" s="45"/>
      <c r="I1081" s="45"/>
      <c r="J1081" s="45"/>
    </row>
    <row r="1082" spans="1:10" ht="13.5" customHeight="1" x14ac:dyDescent="0.2">
      <c r="A1082" s="84">
        <v>44122011</v>
      </c>
      <c r="B1082" s="69" t="str">
        <f t="shared" ca="1" si="60"/>
        <v>Folders</v>
      </c>
      <c r="C1082" s="81" t="s">
        <v>16988</v>
      </c>
      <c r="D1082" s="81">
        <v>13</v>
      </c>
      <c r="E1082" s="71">
        <v>300</v>
      </c>
      <c r="F1082" s="70">
        <f t="shared" ca="1" si="61"/>
        <v>3900</v>
      </c>
      <c r="G1082" s="45"/>
      <c r="H1082" s="45"/>
      <c r="I1082" s="45"/>
      <c r="J1082" s="45"/>
    </row>
    <row r="1083" spans="1:10" ht="13.5" customHeight="1" x14ac:dyDescent="0.2">
      <c r="A1083" s="84">
        <v>44122011</v>
      </c>
      <c r="B1083" s="69" t="str">
        <f t="shared" ca="1" si="60"/>
        <v>Folders</v>
      </c>
      <c r="C1083" s="81" t="s">
        <v>16988</v>
      </c>
      <c r="D1083" s="81">
        <v>1</v>
      </c>
      <c r="E1083" s="71">
        <v>300</v>
      </c>
      <c r="F1083" s="70">
        <f t="shared" ca="1" si="61"/>
        <v>300</v>
      </c>
      <c r="G1083" s="45"/>
      <c r="H1083" s="45"/>
      <c r="I1083" s="45"/>
      <c r="J1083" s="45"/>
    </row>
    <row r="1084" spans="1:10" ht="13.5" customHeight="1" x14ac:dyDescent="0.2">
      <c r="A1084" s="84">
        <v>44122011</v>
      </c>
      <c r="B1084" s="69" t="str">
        <f t="shared" ca="1" si="60"/>
        <v>Folders</v>
      </c>
      <c r="C1084" s="81" t="s">
        <v>16988</v>
      </c>
      <c r="D1084" s="81">
        <v>50</v>
      </c>
      <c r="E1084" s="71">
        <v>300</v>
      </c>
      <c r="F1084" s="70">
        <f t="shared" ca="1" si="61"/>
        <v>15000</v>
      </c>
      <c r="G1084" s="45"/>
      <c r="H1084" s="45"/>
      <c r="I1084" s="45"/>
      <c r="J1084" s="45"/>
    </row>
    <row r="1085" spans="1:10" ht="13.5" customHeight="1" x14ac:dyDescent="0.2">
      <c r="A1085" s="84">
        <v>44122011</v>
      </c>
      <c r="B1085" s="69" t="str">
        <f t="shared" ref="B1085:B1116" ca="1" si="62">IFERROR(INDEX(UNSPSCDes,MATCH(INDIRECT(ADDRESS(ROW(),COLUMN()-1,4)),UNSPSCCode,0)),"")</f>
        <v>Folders</v>
      </c>
      <c r="C1085" s="81" t="s">
        <v>1449</v>
      </c>
      <c r="D1085" s="81">
        <v>1200</v>
      </c>
      <c r="E1085" s="71">
        <v>300</v>
      </c>
      <c r="F1085" s="70">
        <f t="shared" ref="F1085:F1116" ca="1" si="63">INDIRECT(ADDRESS(ROW(),COLUMN()-2,4))*INDIRECT(ADDRESS(ROW(),COLUMN()-1,4))</f>
        <v>360000</v>
      </c>
      <c r="G1085" s="45"/>
      <c r="H1085" s="45"/>
      <c r="I1085" s="45"/>
      <c r="J1085" s="45"/>
    </row>
    <row r="1086" spans="1:10" ht="13.5" customHeight="1" x14ac:dyDescent="0.2">
      <c r="A1086" s="84">
        <v>44122017</v>
      </c>
      <c r="B1086" s="69" t="str">
        <f t="shared" ca="1" si="62"/>
        <v>Folders de colgar o accesorios</v>
      </c>
      <c r="C1086" s="81" t="s">
        <v>16988</v>
      </c>
      <c r="D1086" s="81">
        <v>45</v>
      </c>
      <c r="E1086" s="71">
        <v>25</v>
      </c>
      <c r="F1086" s="70">
        <f t="shared" ca="1" si="63"/>
        <v>1125</v>
      </c>
      <c r="G1086" s="45"/>
      <c r="H1086" s="45"/>
      <c r="I1086" s="45"/>
      <c r="J1086" s="45"/>
    </row>
    <row r="1087" spans="1:10" ht="13.5" customHeight="1" x14ac:dyDescent="0.2">
      <c r="A1087" s="84">
        <v>44122025</v>
      </c>
      <c r="B1087" s="69" t="str">
        <f t="shared" ca="1" si="62"/>
        <v>Bolsillos de carpetas o accesorios</v>
      </c>
      <c r="C1087" s="81" t="s">
        <v>16988</v>
      </c>
      <c r="D1087" s="81">
        <v>25</v>
      </c>
      <c r="E1087" s="71">
        <v>350</v>
      </c>
      <c r="F1087" s="70">
        <f t="shared" ca="1" si="63"/>
        <v>8750</v>
      </c>
      <c r="G1087" s="45"/>
      <c r="H1087" s="45"/>
      <c r="I1087" s="45"/>
      <c r="J1087" s="45"/>
    </row>
    <row r="1088" spans="1:10" ht="13.5" customHeight="1" x14ac:dyDescent="0.2">
      <c r="A1088" s="84">
        <v>44121701</v>
      </c>
      <c r="B1088" s="69" t="str">
        <f t="shared" ca="1" si="62"/>
        <v>Bolígrafos</v>
      </c>
      <c r="C1088" s="81" t="s">
        <v>16988</v>
      </c>
      <c r="D1088" s="81">
        <v>125</v>
      </c>
      <c r="E1088" s="71">
        <v>55</v>
      </c>
      <c r="F1088" s="70">
        <f t="shared" ca="1" si="63"/>
        <v>6875</v>
      </c>
      <c r="G1088" s="45"/>
      <c r="H1088" s="45"/>
      <c r="I1088" s="45"/>
      <c r="J1088" s="45"/>
    </row>
    <row r="1089" spans="1:10" ht="13.5" customHeight="1" x14ac:dyDescent="0.2">
      <c r="A1089" s="84">
        <v>44121701</v>
      </c>
      <c r="B1089" s="69" t="str">
        <f t="shared" ca="1" si="62"/>
        <v>Bolígrafos</v>
      </c>
      <c r="C1089" s="81" t="s">
        <v>16988</v>
      </c>
      <c r="D1089" s="81">
        <v>47</v>
      </c>
      <c r="E1089" s="71">
        <v>40</v>
      </c>
      <c r="F1089" s="70">
        <f t="shared" ca="1" si="63"/>
        <v>1880</v>
      </c>
      <c r="G1089" s="45"/>
      <c r="H1089" s="45"/>
      <c r="I1089" s="45"/>
      <c r="J1089" s="45"/>
    </row>
    <row r="1090" spans="1:10" ht="13.5" customHeight="1" x14ac:dyDescent="0.2">
      <c r="A1090" s="84">
        <v>60121501</v>
      </c>
      <c r="B1090" s="69" t="str">
        <f t="shared" ca="1" si="62"/>
        <v>Marcadores a base de agua</v>
      </c>
      <c r="C1090" s="81" t="s">
        <v>16988</v>
      </c>
      <c r="D1090" s="81">
        <v>12</v>
      </c>
      <c r="E1090" s="71">
        <v>60</v>
      </c>
      <c r="F1090" s="70">
        <f t="shared" ca="1" si="63"/>
        <v>720</v>
      </c>
      <c r="G1090" s="45"/>
      <c r="H1090" s="45"/>
      <c r="I1090" s="45"/>
      <c r="J1090" s="45"/>
    </row>
    <row r="1091" spans="1:10" ht="13.5" customHeight="1" x14ac:dyDescent="0.2">
      <c r="A1091" s="84">
        <v>44121708</v>
      </c>
      <c r="B1091" s="69" t="str">
        <f t="shared" ca="1" si="62"/>
        <v>Marcadores</v>
      </c>
      <c r="C1091" s="81" t="s">
        <v>16988</v>
      </c>
      <c r="D1091" s="81">
        <v>5</v>
      </c>
      <c r="E1091" s="71">
        <v>192</v>
      </c>
      <c r="F1091" s="70">
        <f t="shared" ca="1" si="63"/>
        <v>960</v>
      </c>
      <c r="G1091" s="45"/>
      <c r="H1091" s="45"/>
      <c r="I1091" s="45"/>
      <c r="J1091" s="45"/>
    </row>
    <row r="1092" spans="1:10" ht="13.5" customHeight="1" x14ac:dyDescent="0.2">
      <c r="A1092" s="84">
        <v>60121506</v>
      </c>
      <c r="B1092" s="69" t="str">
        <f t="shared" ca="1" si="62"/>
        <v>Marcadores metálicos</v>
      </c>
      <c r="C1092" s="81" t="s">
        <v>1449</v>
      </c>
      <c r="D1092" s="81">
        <v>12</v>
      </c>
      <c r="E1092" s="71">
        <v>90</v>
      </c>
      <c r="F1092" s="70">
        <f t="shared" ca="1" si="63"/>
        <v>1080</v>
      </c>
      <c r="G1092" s="45"/>
      <c r="H1092" s="45"/>
      <c r="I1092" s="45"/>
      <c r="J1092" s="45"/>
    </row>
    <row r="1093" spans="1:10" ht="13.5" customHeight="1" x14ac:dyDescent="0.2">
      <c r="A1093" s="84">
        <v>44121615</v>
      </c>
      <c r="B1093" s="69" t="str">
        <f t="shared" ca="1" si="62"/>
        <v>Grapadoras</v>
      </c>
      <c r="C1093" s="81" t="s">
        <v>1449</v>
      </c>
      <c r="D1093" s="81">
        <v>10</v>
      </c>
      <c r="E1093" s="71">
        <v>175</v>
      </c>
      <c r="F1093" s="70">
        <f t="shared" ca="1" si="63"/>
        <v>1750</v>
      </c>
      <c r="G1093" s="45"/>
      <c r="H1093" s="45"/>
      <c r="I1093" s="45"/>
      <c r="J1093" s="45"/>
    </row>
    <row r="1094" spans="1:10" ht="13.5" customHeight="1" x14ac:dyDescent="0.2">
      <c r="A1094" s="84">
        <v>31162404</v>
      </c>
      <c r="B1094" s="69" t="str">
        <f t="shared" ca="1" si="62"/>
        <v>Grapas</v>
      </c>
      <c r="C1094" s="81" t="s">
        <v>1449</v>
      </c>
      <c r="D1094" s="81">
        <v>89</v>
      </c>
      <c r="E1094" s="71">
        <v>80</v>
      </c>
      <c r="F1094" s="70">
        <f t="shared" ca="1" si="63"/>
        <v>7120</v>
      </c>
      <c r="G1094" s="45"/>
      <c r="H1094" s="45"/>
      <c r="I1094" s="45"/>
      <c r="J1094" s="45"/>
    </row>
    <row r="1095" spans="1:10" ht="13.5" customHeight="1" x14ac:dyDescent="0.2">
      <c r="A1095" s="84">
        <v>44121613</v>
      </c>
      <c r="B1095" s="69" t="str">
        <f t="shared" ca="1" si="62"/>
        <v>Removedores de grapas (saca ganchos)</v>
      </c>
      <c r="C1095" s="81" t="s">
        <v>1449</v>
      </c>
      <c r="D1095" s="81">
        <v>3</v>
      </c>
      <c r="E1095" s="71">
        <v>25</v>
      </c>
      <c r="F1095" s="70">
        <f t="shared" ca="1" si="63"/>
        <v>75</v>
      </c>
      <c r="G1095" s="45"/>
      <c r="H1095" s="45"/>
      <c r="I1095" s="45"/>
      <c r="J1095" s="45"/>
    </row>
    <row r="1096" spans="1:10" ht="13.5" customHeight="1" x14ac:dyDescent="0.2">
      <c r="A1096" s="84">
        <v>44121618</v>
      </c>
      <c r="B1096" s="69" t="str">
        <f t="shared" ca="1" si="62"/>
        <v>Tijeras</v>
      </c>
      <c r="C1096" s="81" t="s">
        <v>1449</v>
      </c>
      <c r="D1096" s="81">
        <v>28</v>
      </c>
      <c r="E1096" s="71">
        <v>70</v>
      </c>
      <c r="F1096" s="70">
        <f t="shared" ca="1" si="63"/>
        <v>1960</v>
      </c>
      <c r="G1096" s="45"/>
      <c r="H1096" s="45"/>
      <c r="I1096" s="45"/>
      <c r="J1096" s="45"/>
    </row>
    <row r="1097" spans="1:10" ht="13.5" customHeight="1" x14ac:dyDescent="0.2">
      <c r="A1097" s="84">
        <v>31201603</v>
      </c>
      <c r="B1097" s="69" t="str">
        <f t="shared" ca="1" si="62"/>
        <v>Gomas</v>
      </c>
      <c r="C1097" s="81" t="s">
        <v>1449</v>
      </c>
      <c r="D1097" s="81">
        <v>29</v>
      </c>
      <c r="E1097" s="71">
        <v>10</v>
      </c>
      <c r="F1097" s="70">
        <f t="shared" ca="1" si="63"/>
        <v>290</v>
      </c>
      <c r="G1097" s="45"/>
      <c r="H1097" s="45"/>
      <c r="I1097" s="45"/>
      <c r="J1097" s="45"/>
    </row>
    <row r="1098" spans="1:10" ht="13.5" customHeight="1" x14ac:dyDescent="0.2">
      <c r="A1098" s="84">
        <v>43201809</v>
      </c>
      <c r="B1098" s="69" t="str">
        <f t="shared" ca="1" si="62"/>
        <v>Disco compacto cd de lectura y escritura</v>
      </c>
      <c r="C1098" s="81" t="s">
        <v>1449</v>
      </c>
      <c r="D1098" s="81">
        <v>154</v>
      </c>
      <c r="E1098" s="71">
        <v>11</v>
      </c>
      <c r="F1098" s="70">
        <f t="shared" ca="1" si="63"/>
        <v>1694</v>
      </c>
      <c r="G1098" s="45"/>
      <c r="H1098" s="45"/>
      <c r="I1098" s="45"/>
      <c r="J1098" s="45"/>
    </row>
    <row r="1099" spans="1:10" ht="13.5" customHeight="1" x14ac:dyDescent="0.2">
      <c r="A1099" s="84">
        <v>14111515</v>
      </c>
      <c r="B1099" s="69" t="str">
        <f t="shared" ca="1" si="62"/>
        <v>Papel para sumadora o máquina registradora</v>
      </c>
      <c r="C1099" s="81" t="s">
        <v>1449</v>
      </c>
      <c r="D1099" s="81">
        <v>10</v>
      </c>
      <c r="E1099" s="71">
        <v>45</v>
      </c>
      <c r="F1099" s="70">
        <f t="shared" ca="1" si="63"/>
        <v>450</v>
      </c>
      <c r="G1099" s="45"/>
      <c r="H1099" s="45"/>
      <c r="I1099" s="45"/>
      <c r="J1099" s="45"/>
    </row>
    <row r="1100" spans="1:10" ht="13.5" customHeight="1" x14ac:dyDescent="0.2">
      <c r="A1100" s="84">
        <v>45101508</v>
      </c>
      <c r="B1100" s="69" t="str">
        <f t="shared" ca="1" si="62"/>
        <v>Máquinas perforadoras</v>
      </c>
      <c r="C1100" s="81" t="s">
        <v>1449</v>
      </c>
      <c r="D1100" s="81">
        <v>3</v>
      </c>
      <c r="E1100" s="71">
        <v>400</v>
      </c>
      <c r="F1100" s="70">
        <f t="shared" ca="1" si="63"/>
        <v>1200</v>
      </c>
      <c r="G1100" s="45"/>
      <c r="H1100" s="45"/>
      <c r="I1100" s="45"/>
      <c r="J1100" s="45"/>
    </row>
    <row r="1101" spans="1:10" ht="13.5" customHeight="1" x14ac:dyDescent="0.2">
      <c r="A1101" s="84">
        <v>44122003</v>
      </c>
      <c r="B1101" s="69" t="str">
        <f t="shared" ca="1" si="62"/>
        <v>Carpetas</v>
      </c>
      <c r="C1101" s="81" t="s">
        <v>1449</v>
      </c>
      <c r="D1101" s="81">
        <v>8</v>
      </c>
      <c r="E1101" s="71">
        <v>450</v>
      </c>
      <c r="F1101" s="70">
        <f t="shared" ca="1" si="63"/>
        <v>3600</v>
      </c>
      <c r="G1101" s="45"/>
      <c r="H1101" s="45"/>
      <c r="I1101" s="45"/>
      <c r="J1101" s="45"/>
    </row>
    <row r="1102" spans="1:10" ht="13.5" customHeight="1" x14ac:dyDescent="0.2">
      <c r="A1102" s="84">
        <v>31201505</v>
      </c>
      <c r="B1102" s="69" t="str">
        <f t="shared" ca="1" si="62"/>
        <v>Cinta doble faz</v>
      </c>
      <c r="C1102" s="81" t="s">
        <v>1449</v>
      </c>
      <c r="D1102" s="81">
        <v>2</v>
      </c>
      <c r="E1102" s="71">
        <v>130</v>
      </c>
      <c r="F1102" s="70">
        <f t="shared" ca="1" si="63"/>
        <v>260</v>
      </c>
      <c r="G1102" s="45"/>
      <c r="H1102" s="45"/>
      <c r="I1102" s="45"/>
      <c r="J1102" s="45"/>
    </row>
    <row r="1103" spans="1:10" ht="13.5" customHeight="1" x14ac:dyDescent="0.2">
      <c r="A1103" s="84">
        <v>31201512</v>
      </c>
      <c r="B1103" s="69" t="str">
        <f t="shared" ca="1" si="62"/>
        <v>Cinta transparente</v>
      </c>
      <c r="C1103" s="81" t="s">
        <v>1449</v>
      </c>
      <c r="D1103" s="81">
        <v>145</v>
      </c>
      <c r="E1103" s="71">
        <v>29</v>
      </c>
      <c r="F1103" s="70">
        <f t="shared" ca="1" si="63"/>
        <v>4205</v>
      </c>
      <c r="G1103" s="45"/>
      <c r="H1103" s="45"/>
      <c r="I1103" s="45"/>
      <c r="J1103" s="45"/>
    </row>
    <row r="1104" spans="1:10" ht="13.5" customHeight="1" x14ac:dyDescent="0.2">
      <c r="A1104" s="84">
        <v>44102606</v>
      </c>
      <c r="B1104" s="69" t="str">
        <f t="shared" ca="1" si="62"/>
        <v>Cinta de máquinas de escribir</v>
      </c>
      <c r="C1104" s="81" t="s">
        <v>1449</v>
      </c>
      <c r="D1104" s="81">
        <v>8</v>
      </c>
      <c r="E1104" s="71">
        <v>3500</v>
      </c>
      <c r="F1104" s="70">
        <f t="shared" ca="1" si="63"/>
        <v>28000</v>
      </c>
      <c r="G1104" s="45"/>
      <c r="H1104" s="45"/>
      <c r="I1104" s="45"/>
      <c r="J1104" s="45"/>
    </row>
    <row r="1105" spans="1:10" ht="13.5" customHeight="1" x14ac:dyDescent="0.2">
      <c r="A1105" s="81">
        <v>43202003</v>
      </c>
      <c r="B1105" s="69" t="str">
        <f t="shared" ca="1" si="62"/>
        <v>Discos versátiles digitales dvd</v>
      </c>
      <c r="C1105" s="81" t="s">
        <v>1449</v>
      </c>
      <c r="D1105" s="81">
        <v>76</v>
      </c>
      <c r="E1105" s="71">
        <v>60</v>
      </c>
      <c r="F1105" s="70">
        <f t="shared" ca="1" si="63"/>
        <v>4560</v>
      </c>
      <c r="G1105" s="45"/>
      <c r="H1105" s="45"/>
      <c r="I1105" s="45"/>
      <c r="J1105" s="45"/>
    </row>
    <row r="1106" spans="1:10" ht="13.5" customHeight="1" x14ac:dyDescent="0.2">
      <c r="A1106" s="84">
        <v>26111702</v>
      </c>
      <c r="B1106" s="69" t="str">
        <f t="shared" ca="1" si="62"/>
        <v>Pilas alcalinas</v>
      </c>
      <c r="C1106" s="81" t="s">
        <v>1449</v>
      </c>
      <c r="D1106" s="81">
        <v>50</v>
      </c>
      <c r="E1106" s="71">
        <v>200</v>
      </c>
      <c r="F1106" s="70">
        <f t="shared" ca="1" si="63"/>
        <v>10000</v>
      </c>
      <c r="G1106" s="45"/>
      <c r="H1106" s="45"/>
      <c r="I1106" s="45"/>
      <c r="J1106" s="45"/>
    </row>
    <row r="1107" spans="1:10" ht="13.5" customHeight="1" x14ac:dyDescent="0.2">
      <c r="A1107" s="84">
        <v>26111702</v>
      </c>
      <c r="B1107" s="69" t="str">
        <f t="shared" ca="1" si="62"/>
        <v>Pilas alcalinas</v>
      </c>
      <c r="C1107" s="81" t="s">
        <v>1449</v>
      </c>
      <c r="D1107" s="81">
        <v>75</v>
      </c>
      <c r="E1107" s="71">
        <v>200</v>
      </c>
      <c r="F1107" s="70">
        <f t="shared" ca="1" si="63"/>
        <v>15000</v>
      </c>
      <c r="G1107" s="45"/>
      <c r="H1107" s="45"/>
      <c r="I1107" s="45"/>
      <c r="J1107" s="45"/>
    </row>
    <row r="1108" spans="1:10" ht="13.5" customHeight="1" x14ac:dyDescent="0.2">
      <c r="A1108" s="84">
        <v>55121606</v>
      </c>
      <c r="B1108" s="69" t="str">
        <f t="shared" ca="1" si="62"/>
        <v>Etiquetas auto adhesivas</v>
      </c>
      <c r="C1108" s="81" t="s">
        <v>4735</v>
      </c>
      <c r="D1108" s="81">
        <v>10</v>
      </c>
      <c r="E1108" s="71">
        <v>45</v>
      </c>
      <c r="F1108" s="70">
        <f t="shared" ca="1" si="63"/>
        <v>450</v>
      </c>
      <c r="G1108" s="45"/>
      <c r="H1108" s="45"/>
      <c r="I1108" s="45"/>
      <c r="J1108" s="45"/>
    </row>
    <row r="1109" spans="1:10" ht="13.5" customHeight="1" x14ac:dyDescent="0.2">
      <c r="A1109" s="84">
        <v>55121606</v>
      </c>
      <c r="B1109" s="69" t="str">
        <f t="shared" ca="1" si="62"/>
        <v>Etiquetas auto adhesivas</v>
      </c>
      <c r="C1109" s="81" t="s">
        <v>4735</v>
      </c>
      <c r="D1109" s="81">
        <v>11</v>
      </c>
      <c r="E1109" s="71">
        <v>45</v>
      </c>
      <c r="F1109" s="70">
        <f t="shared" ca="1" si="63"/>
        <v>495</v>
      </c>
      <c r="G1109" s="45"/>
      <c r="H1109" s="45"/>
      <c r="I1109" s="45"/>
      <c r="J1109" s="45"/>
    </row>
    <row r="1110" spans="1:10" ht="13.5" customHeight="1" x14ac:dyDescent="0.2">
      <c r="A1110" s="84">
        <v>60121112</v>
      </c>
      <c r="B1110" s="69" t="str">
        <f t="shared" ca="1" si="62"/>
        <v>Cartulina de pasta de madera triturada</v>
      </c>
      <c r="C1110" s="81" t="s">
        <v>1449</v>
      </c>
      <c r="D1110" s="81">
        <v>25</v>
      </c>
      <c r="E1110" s="71">
        <v>50</v>
      </c>
      <c r="F1110" s="70">
        <f t="shared" ca="1" si="63"/>
        <v>1250</v>
      </c>
      <c r="G1110" s="45"/>
      <c r="H1110" s="45"/>
      <c r="I1110" s="45"/>
      <c r="J1110" s="45"/>
    </row>
    <row r="1111" spans="1:10" ht="13.5" customHeight="1" x14ac:dyDescent="0.2">
      <c r="A1111" s="84">
        <v>44121708</v>
      </c>
      <c r="B1111" s="69" t="str">
        <f t="shared" ca="1" si="62"/>
        <v>Marcadores</v>
      </c>
      <c r="C1111" s="81" t="s">
        <v>1449</v>
      </c>
      <c r="D1111" s="81">
        <v>35</v>
      </c>
      <c r="E1111" s="71">
        <v>70</v>
      </c>
      <c r="F1111" s="70">
        <f t="shared" ca="1" si="63"/>
        <v>2450</v>
      </c>
      <c r="G1111" s="45"/>
      <c r="H1111" s="45"/>
      <c r="I1111" s="45"/>
      <c r="J1111" s="45"/>
    </row>
    <row r="1112" spans="1:10" ht="13.5" customHeight="1" x14ac:dyDescent="0.2">
      <c r="A1112" s="84">
        <v>55121606</v>
      </c>
      <c r="B1112" s="69" t="str">
        <f t="shared" ca="1" si="62"/>
        <v>Etiquetas auto adhesivas</v>
      </c>
      <c r="C1112" s="81" t="s">
        <v>1449</v>
      </c>
      <c r="D1112" s="81">
        <v>300</v>
      </c>
      <c r="E1112" s="71">
        <v>45</v>
      </c>
      <c r="F1112" s="70">
        <f t="shared" ca="1" si="63"/>
        <v>13500</v>
      </c>
      <c r="G1112" s="45"/>
      <c r="H1112" s="45"/>
      <c r="I1112" s="45"/>
      <c r="J1112" s="45"/>
    </row>
    <row r="1113" spans="1:10" ht="13.5" customHeight="1" x14ac:dyDescent="0.2">
      <c r="A1113" s="84">
        <v>14111514</v>
      </c>
      <c r="B1113" s="69" t="str">
        <f t="shared" ca="1" si="62"/>
        <v>Blocs o cuadernos de papel</v>
      </c>
      <c r="C1113" s="81" t="s">
        <v>1449</v>
      </c>
      <c r="D1113" s="81">
        <v>273</v>
      </c>
      <c r="E1113" s="71">
        <v>40</v>
      </c>
      <c r="F1113" s="70">
        <f t="shared" ca="1" si="63"/>
        <v>10920</v>
      </c>
      <c r="G1113" s="45"/>
      <c r="H1113" s="45"/>
      <c r="I1113" s="45"/>
      <c r="J1113" s="45"/>
    </row>
    <row r="1114" spans="1:10" ht="13.5" customHeight="1" x14ac:dyDescent="0.2">
      <c r="A1114" s="84">
        <v>14111514</v>
      </c>
      <c r="B1114" s="69" t="str">
        <f t="shared" ca="1" si="62"/>
        <v>Blocs o cuadernos de papel</v>
      </c>
      <c r="C1114" s="81" t="s">
        <v>1449</v>
      </c>
      <c r="D1114" s="81">
        <v>190</v>
      </c>
      <c r="E1114" s="71">
        <v>60</v>
      </c>
      <c r="F1114" s="70">
        <f t="shared" ca="1" si="63"/>
        <v>11400</v>
      </c>
      <c r="G1114" s="45"/>
      <c r="H1114" s="45"/>
      <c r="I1114" s="45"/>
      <c r="J1114" s="45"/>
    </row>
    <row r="1115" spans="1:10" ht="13.5" customHeight="1" x14ac:dyDescent="0.2">
      <c r="A1115" s="84">
        <v>31201610</v>
      </c>
      <c r="B1115" s="69" t="str">
        <f t="shared" ca="1" si="62"/>
        <v>Pegamentos</v>
      </c>
      <c r="C1115" s="81" t="s">
        <v>1449</v>
      </c>
      <c r="D1115" s="81">
        <v>22</v>
      </c>
      <c r="E1115" s="71">
        <v>160</v>
      </c>
      <c r="F1115" s="70">
        <f t="shared" ca="1" si="63"/>
        <v>3520</v>
      </c>
      <c r="G1115" s="45"/>
      <c r="H1115" s="45"/>
      <c r="I1115" s="45"/>
      <c r="J1115" s="45"/>
    </row>
    <row r="1116" spans="1:10" ht="13.5" customHeight="1" x14ac:dyDescent="0.2">
      <c r="A1116" s="84">
        <v>31201610</v>
      </c>
      <c r="B1116" s="69" t="str">
        <f t="shared" ca="1" si="62"/>
        <v>Pegamentos</v>
      </c>
      <c r="C1116" s="81" t="s">
        <v>1449</v>
      </c>
      <c r="D1116" s="81">
        <v>15</v>
      </c>
      <c r="E1116" s="71">
        <v>70</v>
      </c>
      <c r="F1116" s="70">
        <f t="shared" ca="1" si="63"/>
        <v>1050</v>
      </c>
      <c r="G1116" s="45"/>
      <c r="H1116" s="45"/>
      <c r="I1116" s="45"/>
      <c r="J1116" s="45"/>
    </row>
    <row r="1117" spans="1:10" ht="13.5" customHeight="1" x14ac:dyDescent="0.2">
      <c r="A1117" s="84">
        <v>31162001</v>
      </c>
      <c r="B1117" s="69" t="str">
        <f t="shared" ref="B1117:B1123" ca="1" si="64">IFERROR(INDEX(UNSPSCDes,MATCH(INDIRECT(ADDRESS(ROW(),COLUMN()-1,4)),UNSPSCCode,0)),"")</f>
        <v>Chinches</v>
      </c>
      <c r="C1117" s="81" t="s">
        <v>1449</v>
      </c>
      <c r="D1117" s="81">
        <v>11</v>
      </c>
      <c r="E1117" s="71">
        <v>80</v>
      </c>
      <c r="F1117" s="70">
        <f t="shared" ref="F1117:F1123" ca="1" si="65">INDIRECT(ADDRESS(ROW(),COLUMN()-2,4))*INDIRECT(ADDRESS(ROW(),COLUMN()-1,4))</f>
        <v>880</v>
      </c>
      <c r="G1117" s="45"/>
      <c r="H1117" s="45"/>
      <c r="I1117" s="45"/>
      <c r="J1117" s="45"/>
    </row>
    <row r="1118" spans="1:10" ht="13.5" customHeight="1" x14ac:dyDescent="0.2">
      <c r="A1118" s="84">
        <v>44122003</v>
      </c>
      <c r="B1118" s="69" t="str">
        <f t="shared" ca="1" si="64"/>
        <v>Carpetas</v>
      </c>
      <c r="C1118" s="81" t="s">
        <v>1449</v>
      </c>
      <c r="D1118" s="81">
        <v>5</v>
      </c>
      <c r="E1118" s="71">
        <v>200</v>
      </c>
      <c r="F1118" s="70">
        <f t="shared" ca="1" si="65"/>
        <v>1000</v>
      </c>
      <c r="G1118" s="45"/>
      <c r="H1118" s="45"/>
      <c r="I1118" s="45"/>
      <c r="J1118" s="45"/>
    </row>
    <row r="1119" spans="1:10" ht="13.5" customHeight="1" x14ac:dyDescent="0.2">
      <c r="A1119" s="84">
        <v>24112404</v>
      </c>
      <c r="B1119" s="69" t="str">
        <f t="shared" ca="1" si="64"/>
        <v>Caja</v>
      </c>
      <c r="C1119" s="81" t="s">
        <v>1449</v>
      </c>
      <c r="D1119" s="81">
        <v>6</v>
      </c>
      <c r="E1119" s="71">
        <v>25</v>
      </c>
      <c r="F1119" s="70">
        <f t="shared" ca="1" si="65"/>
        <v>150</v>
      </c>
      <c r="G1119" s="45"/>
      <c r="H1119" s="45"/>
      <c r="I1119" s="45"/>
      <c r="J1119" s="45"/>
    </row>
    <row r="1120" spans="1:10" ht="13.5" customHeight="1" x14ac:dyDescent="0.2">
      <c r="A1120" s="84">
        <v>53141507</v>
      </c>
      <c r="B1120" s="69" t="str">
        <f t="shared" ca="1" si="64"/>
        <v>Broches</v>
      </c>
      <c r="C1120" s="81" t="s">
        <v>1449</v>
      </c>
      <c r="D1120" s="81">
        <v>65</v>
      </c>
      <c r="E1120" s="71">
        <v>35</v>
      </c>
      <c r="F1120" s="70">
        <f t="shared" ca="1" si="65"/>
        <v>2275</v>
      </c>
      <c r="G1120" s="45"/>
      <c r="H1120" s="45"/>
      <c r="I1120" s="45"/>
      <c r="J1120" s="45"/>
    </row>
    <row r="1121" spans="1:10" ht="13.5" customHeight="1" x14ac:dyDescent="0.2">
      <c r="A1121" s="84">
        <v>41122407</v>
      </c>
      <c r="B1121" s="69" t="str">
        <f t="shared" ca="1" si="64"/>
        <v>Escalpelos para laboratorio</v>
      </c>
      <c r="C1121" s="81" t="s">
        <v>1449</v>
      </c>
      <c r="D1121" s="81">
        <v>3</v>
      </c>
      <c r="E1121" s="71">
        <v>150</v>
      </c>
      <c r="F1121" s="70">
        <f t="shared" ca="1" si="65"/>
        <v>450</v>
      </c>
      <c r="G1121" s="45"/>
      <c r="H1121" s="45"/>
      <c r="I1121" s="45"/>
      <c r="J1121" s="45"/>
    </row>
    <row r="1122" spans="1:10" ht="13.5" customHeight="1" x14ac:dyDescent="0.2">
      <c r="A1122" s="84">
        <v>41122407</v>
      </c>
      <c r="B1122" s="69" t="str">
        <f t="shared" ca="1" si="64"/>
        <v>Escalpelos para laboratorio</v>
      </c>
      <c r="C1122" s="81" t="s">
        <v>1449</v>
      </c>
      <c r="D1122" s="81">
        <v>3</v>
      </c>
      <c r="E1122" s="71">
        <v>160</v>
      </c>
      <c r="F1122" s="70">
        <f t="shared" ca="1" si="65"/>
        <v>480</v>
      </c>
      <c r="G1122" s="45"/>
      <c r="H1122" s="45"/>
      <c r="I1122" s="45"/>
      <c r="J1122" s="45"/>
    </row>
    <row r="1123" spans="1:10" ht="13.5" customHeight="1" x14ac:dyDescent="0.2">
      <c r="A1123" s="84">
        <v>44101603</v>
      </c>
      <c r="B1123" s="69" t="str">
        <f t="shared" ca="1" si="64"/>
        <v>Máquinas trituradoras de papel o accesorios</v>
      </c>
      <c r="C1123" s="81" t="s">
        <v>1449</v>
      </c>
      <c r="D1123" s="81">
        <v>2</v>
      </c>
      <c r="E1123" s="71">
        <v>15800</v>
      </c>
      <c r="F1123" s="70">
        <f t="shared" ca="1" si="65"/>
        <v>31600</v>
      </c>
      <c r="G1123" s="45"/>
      <c r="H1123" s="45"/>
      <c r="I1123" s="45"/>
      <c r="J1123" s="45"/>
    </row>
    <row r="1124" spans="1:10" ht="14.1" customHeight="1" x14ac:dyDescent="0.2">
      <c r="A1124" s="45"/>
      <c r="B1124" s="45"/>
      <c r="C1124" s="45"/>
      <c r="D1124" s="45"/>
      <c r="E1124" s="73" t="s">
        <v>12550</v>
      </c>
      <c r="F1124" s="74">
        <f ca="1">SUM(Table360[MONTO TOTAL ESTIMADO])</f>
        <v>1064038</v>
      </c>
      <c r="G1124" s="45"/>
      <c r="H1124" s="45" t="str">
        <f>C1046</f>
        <v>Bienes</v>
      </c>
      <c r="I1124" s="45" t="str">
        <f>E1046</f>
        <v>Sí</v>
      </c>
      <c r="J1124" s="45" t="str">
        <f>D1046</f>
        <v>Compras Menores</v>
      </c>
    </row>
    <row r="1125" spans="1:10" ht="14.1" customHeight="1" thickBot="1" x14ac:dyDescent="0.3"/>
    <row r="1126" spans="1:10" ht="33.75" customHeight="1" thickBot="1" x14ac:dyDescent="0.25">
      <c r="A1126" s="64" t="s">
        <v>16382</v>
      </c>
      <c r="B1126" s="64" t="s">
        <v>161</v>
      </c>
      <c r="C1126" s="64" t="s">
        <v>11724</v>
      </c>
      <c r="D1126" s="64" t="s">
        <v>14377</v>
      </c>
      <c r="E1126" s="64" t="s">
        <v>10962</v>
      </c>
      <c r="F1126" s="64" t="s">
        <v>11095</v>
      </c>
      <c r="G1126" s="45"/>
      <c r="H1126" s="45"/>
      <c r="I1126" s="45"/>
      <c r="J1126" s="45"/>
    </row>
    <row r="1127" spans="1:10" ht="13.5" customHeight="1" thickBot="1" x14ac:dyDescent="0.25">
      <c r="A1127" s="66" t="s">
        <v>18859</v>
      </c>
      <c r="B1127" s="66" t="s">
        <v>18860</v>
      </c>
      <c r="C1127" s="66" t="s">
        <v>17798</v>
      </c>
      <c r="D1127" s="66" t="s">
        <v>17483</v>
      </c>
      <c r="E1127" s="66" t="s">
        <v>8854</v>
      </c>
      <c r="F1127" s="66"/>
      <c r="G1127" s="45"/>
      <c r="H1127" s="45"/>
      <c r="I1127" s="45"/>
      <c r="J1127" s="45"/>
    </row>
    <row r="1128" spans="1:10" ht="14.1" customHeight="1" thickBot="1" x14ac:dyDescent="0.25">
      <c r="A1128" s="101" t="s">
        <v>14827</v>
      </c>
      <c r="B1128" s="67" t="s">
        <v>8528</v>
      </c>
      <c r="C1128" s="76">
        <v>44743</v>
      </c>
      <c r="D1128" s="101" t="s">
        <v>9386</v>
      </c>
      <c r="E1128" s="67" t="s">
        <v>13093</v>
      </c>
      <c r="F1128" s="66" t="s">
        <v>3080</v>
      </c>
      <c r="G1128" s="45"/>
      <c r="H1128" s="45"/>
      <c r="I1128" s="45"/>
      <c r="J1128" s="45"/>
    </row>
    <row r="1129" spans="1:10" ht="14.1" customHeight="1" thickBot="1" x14ac:dyDescent="0.25">
      <c r="A1129" s="102"/>
      <c r="B1129" s="67" t="s">
        <v>1786</v>
      </c>
      <c r="C1129" s="95">
        <f>IF(C1128="","",IF(AND(MONTH(C1128)&gt;=1,MONTH(C1128)&lt;=3),1,IF(AND(MONTH(C1128)&gt;=4,MONTH(C1128)&lt;=6),2,IF(AND(MONTH(C1128)&gt;=7,MONTH(C1128)&lt;=9),3,4))))</f>
        <v>3</v>
      </c>
      <c r="D1129" s="102"/>
      <c r="E1129" s="67" t="s">
        <v>2417</v>
      </c>
      <c r="F1129" s="66" t="s">
        <v>11112</v>
      </c>
      <c r="G1129" s="45"/>
      <c r="H1129" s="45"/>
      <c r="I1129" s="45"/>
      <c r="J1129" s="45"/>
    </row>
    <row r="1130" spans="1:10" ht="14.1" customHeight="1" thickBot="1" x14ac:dyDescent="0.25">
      <c r="A1130" s="102"/>
      <c r="B1130" s="67" t="s">
        <v>12942</v>
      </c>
      <c r="C1130" s="76">
        <v>44834</v>
      </c>
      <c r="D1130" s="102"/>
      <c r="E1130" s="67" t="s">
        <v>3073</v>
      </c>
      <c r="F1130" s="66" t="s">
        <v>11112</v>
      </c>
      <c r="G1130" s="45"/>
      <c r="H1130" s="45"/>
      <c r="I1130" s="45"/>
      <c r="J1130" s="45"/>
    </row>
    <row r="1131" spans="1:10" ht="14.1" customHeight="1" thickBot="1" x14ac:dyDescent="0.25">
      <c r="A1131" s="102"/>
      <c r="B1131" s="67" t="s">
        <v>1786</v>
      </c>
      <c r="C1131" s="95">
        <f>IF(C1130="","",IF(AND(MONTH(C1130)&gt;=1,MONTH(C1130)&lt;=3),1,IF(AND(MONTH(C1130)&gt;=4,MONTH(C1130)&lt;=6),2,IF(AND(MONTH(C1130)&gt;=7,MONTH(C1130)&lt;=9),3,4))))</f>
        <v>3</v>
      </c>
      <c r="D1131" s="102"/>
      <c r="E1131" s="67" t="s">
        <v>13192</v>
      </c>
      <c r="F1131" s="66" t="s">
        <v>11112</v>
      </c>
      <c r="G1131" s="45"/>
      <c r="H1131" s="45"/>
      <c r="I1131" s="45"/>
      <c r="J1131" s="45"/>
    </row>
    <row r="1132" spans="1:10" ht="14.1" customHeight="1" thickBot="1" x14ac:dyDescent="0.25">
      <c r="A1132" s="45"/>
      <c r="B1132" s="45"/>
      <c r="C1132" s="45"/>
      <c r="D1132" s="45"/>
      <c r="E1132" s="45"/>
      <c r="F1132" s="45"/>
      <c r="G1132" s="45"/>
      <c r="H1132" s="45"/>
      <c r="I1132" s="45"/>
      <c r="J1132" s="45"/>
    </row>
    <row r="1133" spans="1:10" ht="14.1" customHeight="1" thickBot="1" x14ac:dyDescent="0.25">
      <c r="A1133" s="72" t="s">
        <v>15735</v>
      </c>
      <c r="B1133" s="72" t="s">
        <v>16146</v>
      </c>
      <c r="C1133" s="72" t="s">
        <v>15641</v>
      </c>
      <c r="D1133" s="72" t="s">
        <v>15251</v>
      </c>
      <c r="E1133" s="72" t="s">
        <v>6932</v>
      </c>
      <c r="F1133" s="72" t="s">
        <v>15280</v>
      </c>
      <c r="G1133" s="45"/>
      <c r="H1133" s="45"/>
      <c r="I1133" s="45"/>
      <c r="J1133" s="45"/>
    </row>
    <row r="1134" spans="1:10" ht="13.5" customHeight="1" x14ac:dyDescent="0.2">
      <c r="A1134" s="84">
        <v>14111507</v>
      </c>
      <c r="B1134" s="69" t="str">
        <f t="shared" ref="B1134:B1165" ca="1" si="66">IFERROR(INDEX(UNSPSCDes,MATCH(INDIRECT(ADDRESS(ROW(),COLUMN()-1,4)),UNSPSCCode,0)),"")</f>
        <v>Papel para impresora o fotocopiadora</v>
      </c>
      <c r="C1134" s="82" t="s">
        <v>8725</v>
      </c>
      <c r="D1134" s="81">
        <v>350</v>
      </c>
      <c r="E1134" s="71">
        <v>200</v>
      </c>
      <c r="F1134" s="70">
        <f t="shared" ref="F1134:F1165" ca="1" si="67">INDIRECT(ADDRESS(ROW(),COLUMN()-2,4))*INDIRECT(ADDRESS(ROW(),COLUMN()-1,4))</f>
        <v>70000</v>
      </c>
      <c r="G1134" s="45"/>
      <c r="H1134" s="45"/>
      <c r="I1134" s="45"/>
      <c r="J1134" s="45"/>
    </row>
    <row r="1135" spans="1:10" ht="13.5" customHeight="1" x14ac:dyDescent="0.2">
      <c r="A1135" s="84">
        <v>14111507</v>
      </c>
      <c r="B1135" s="69" t="str">
        <f t="shared" ca="1" si="66"/>
        <v>Papel para impresora o fotocopiadora</v>
      </c>
      <c r="C1135" s="82" t="s">
        <v>8725</v>
      </c>
      <c r="D1135" s="81">
        <v>50</v>
      </c>
      <c r="E1135" s="71">
        <v>300</v>
      </c>
      <c r="F1135" s="70">
        <f t="shared" ca="1" si="67"/>
        <v>15000</v>
      </c>
      <c r="G1135" s="45"/>
      <c r="H1135" s="45"/>
      <c r="I1135" s="45"/>
      <c r="J1135" s="45"/>
    </row>
    <row r="1136" spans="1:10" ht="13.5" customHeight="1" x14ac:dyDescent="0.2">
      <c r="A1136" s="84">
        <v>14111507</v>
      </c>
      <c r="B1136" s="69" t="str">
        <f t="shared" ca="1" si="66"/>
        <v>Papel para impresora o fotocopiadora</v>
      </c>
      <c r="C1136" s="82" t="s">
        <v>8725</v>
      </c>
      <c r="D1136" s="81">
        <v>41</v>
      </c>
      <c r="E1136" s="71">
        <v>350</v>
      </c>
      <c r="F1136" s="70">
        <f t="shared" ca="1" si="67"/>
        <v>14350</v>
      </c>
      <c r="G1136" s="45"/>
      <c r="H1136" s="45"/>
      <c r="I1136" s="45"/>
      <c r="J1136" s="45"/>
    </row>
    <row r="1137" spans="1:10" ht="13.5" customHeight="1" x14ac:dyDescent="0.2">
      <c r="A1137" s="84">
        <v>14111509</v>
      </c>
      <c r="B1137" s="69" t="str">
        <f t="shared" ca="1" si="66"/>
        <v>Papel membreteado</v>
      </c>
      <c r="C1137" s="82" t="s">
        <v>8725</v>
      </c>
      <c r="D1137" s="81">
        <v>18</v>
      </c>
      <c r="E1137" s="71">
        <v>4500</v>
      </c>
      <c r="F1137" s="70">
        <f t="shared" ca="1" si="67"/>
        <v>81000</v>
      </c>
      <c r="G1137" s="45"/>
      <c r="H1137" s="45"/>
      <c r="I1137" s="45"/>
      <c r="J1137" s="45"/>
    </row>
    <row r="1138" spans="1:10" ht="13.5" customHeight="1" x14ac:dyDescent="0.2">
      <c r="A1138" s="84">
        <v>14111606</v>
      </c>
      <c r="B1138" s="69" t="str">
        <f t="shared" ca="1" si="66"/>
        <v>Papel para artes o artesanías</v>
      </c>
      <c r="C1138" s="82" t="s">
        <v>1449</v>
      </c>
      <c r="D1138" s="81">
        <v>20</v>
      </c>
      <c r="E1138" s="71">
        <v>475</v>
      </c>
      <c r="F1138" s="70">
        <f t="shared" ca="1" si="67"/>
        <v>9500</v>
      </c>
      <c r="G1138" s="45"/>
      <c r="H1138" s="45"/>
      <c r="I1138" s="45"/>
      <c r="J1138" s="45"/>
    </row>
    <row r="1139" spans="1:10" ht="13.5" customHeight="1" x14ac:dyDescent="0.2">
      <c r="A1139" s="84">
        <v>44121716</v>
      </c>
      <c r="B1139" s="69" t="str">
        <f t="shared" ca="1" si="66"/>
        <v>Resaltadores</v>
      </c>
      <c r="C1139" s="82" t="s">
        <v>16988</v>
      </c>
      <c r="D1139" s="81">
        <v>65</v>
      </c>
      <c r="E1139" s="71">
        <v>120</v>
      </c>
      <c r="F1139" s="70">
        <f t="shared" ca="1" si="67"/>
        <v>7800</v>
      </c>
      <c r="G1139" s="45"/>
      <c r="H1139" s="45"/>
      <c r="I1139" s="45"/>
      <c r="J1139" s="45"/>
    </row>
    <row r="1140" spans="1:10" ht="13.5" customHeight="1" x14ac:dyDescent="0.2">
      <c r="A1140" s="84">
        <v>44121706</v>
      </c>
      <c r="B1140" s="69" t="str">
        <f t="shared" ca="1" si="66"/>
        <v>Lápices de madera</v>
      </c>
      <c r="C1140" s="82" t="s">
        <v>16988</v>
      </c>
      <c r="D1140" s="81">
        <v>60</v>
      </c>
      <c r="E1140" s="71">
        <v>45</v>
      </c>
      <c r="F1140" s="70">
        <f t="shared" ca="1" si="67"/>
        <v>2700</v>
      </c>
      <c r="G1140" s="45"/>
      <c r="H1140" s="45"/>
      <c r="I1140" s="45"/>
      <c r="J1140" s="45"/>
    </row>
    <row r="1141" spans="1:10" ht="13.5" customHeight="1" x14ac:dyDescent="0.2">
      <c r="A1141" s="84">
        <v>44111611</v>
      </c>
      <c r="B1141" s="69" t="str">
        <f t="shared" ca="1" si="66"/>
        <v>Clips para billetes</v>
      </c>
      <c r="C1141" s="82" t="s">
        <v>16988</v>
      </c>
      <c r="D1141" s="81">
        <v>15</v>
      </c>
      <c r="E1141" s="71">
        <v>78</v>
      </c>
      <c r="F1141" s="70">
        <f t="shared" ca="1" si="67"/>
        <v>1170</v>
      </c>
      <c r="G1141" s="45"/>
      <c r="H1141" s="45"/>
      <c r="I1141" s="45"/>
      <c r="J1141" s="45"/>
    </row>
    <row r="1142" spans="1:10" ht="13.5" customHeight="1" x14ac:dyDescent="0.2">
      <c r="A1142" s="84">
        <v>44111611</v>
      </c>
      <c r="B1142" s="69" t="str">
        <f t="shared" ca="1" si="66"/>
        <v>Clips para billetes</v>
      </c>
      <c r="C1142" s="82" t="s">
        <v>16988</v>
      </c>
      <c r="D1142" s="81">
        <v>62</v>
      </c>
      <c r="E1142" s="71">
        <v>78</v>
      </c>
      <c r="F1142" s="70">
        <f t="shared" ca="1" si="67"/>
        <v>4836</v>
      </c>
      <c r="G1142" s="45"/>
      <c r="H1142" s="45"/>
      <c r="I1142" s="45"/>
      <c r="J1142" s="45"/>
    </row>
    <row r="1143" spans="1:10" ht="13.5" customHeight="1" x14ac:dyDescent="0.2">
      <c r="A1143" s="84">
        <v>44111611</v>
      </c>
      <c r="B1143" s="69" t="str">
        <f t="shared" ca="1" si="66"/>
        <v>Clips para billetes</v>
      </c>
      <c r="C1143" s="82" t="s">
        <v>16988</v>
      </c>
      <c r="D1143" s="81">
        <v>15</v>
      </c>
      <c r="E1143" s="71">
        <v>78</v>
      </c>
      <c r="F1143" s="70">
        <f t="shared" ca="1" si="67"/>
        <v>1170</v>
      </c>
      <c r="G1143" s="45"/>
      <c r="H1143" s="45"/>
      <c r="I1143" s="45"/>
      <c r="J1143" s="45"/>
    </row>
    <row r="1144" spans="1:10" ht="13.5" customHeight="1" x14ac:dyDescent="0.2">
      <c r="A1144" s="84">
        <v>44111611</v>
      </c>
      <c r="B1144" s="69" t="str">
        <f t="shared" ca="1" si="66"/>
        <v>Clips para billetes</v>
      </c>
      <c r="C1144" s="82" t="s">
        <v>16988</v>
      </c>
      <c r="D1144" s="81">
        <v>67</v>
      </c>
      <c r="E1144" s="71">
        <v>78</v>
      </c>
      <c r="F1144" s="70">
        <f t="shared" ca="1" si="67"/>
        <v>5226</v>
      </c>
      <c r="G1144" s="45"/>
      <c r="H1144" s="45"/>
      <c r="I1144" s="45"/>
      <c r="J1144" s="45"/>
    </row>
    <row r="1145" spans="1:10" ht="13.5" customHeight="1" x14ac:dyDescent="0.2">
      <c r="A1145" s="84">
        <v>44111611</v>
      </c>
      <c r="B1145" s="69" t="str">
        <f t="shared" ca="1" si="66"/>
        <v>Clips para billetes</v>
      </c>
      <c r="C1145" s="82" t="s">
        <v>16988</v>
      </c>
      <c r="D1145" s="81">
        <v>14</v>
      </c>
      <c r="E1145" s="71">
        <v>78</v>
      </c>
      <c r="F1145" s="70">
        <f t="shared" ca="1" si="67"/>
        <v>1092</v>
      </c>
      <c r="G1145" s="45"/>
      <c r="H1145" s="45"/>
      <c r="I1145" s="45"/>
      <c r="J1145" s="45"/>
    </row>
    <row r="1146" spans="1:10" ht="13.5" customHeight="1" x14ac:dyDescent="0.2">
      <c r="A1146" s="84">
        <v>44122104</v>
      </c>
      <c r="B1146" s="69" t="str">
        <f t="shared" ca="1" si="66"/>
        <v>Clips para papel</v>
      </c>
      <c r="C1146" s="82" t="s">
        <v>16988</v>
      </c>
      <c r="D1146" s="81">
        <v>88</v>
      </c>
      <c r="E1146" s="71">
        <v>15</v>
      </c>
      <c r="F1146" s="70">
        <f t="shared" ca="1" si="67"/>
        <v>1320</v>
      </c>
      <c r="G1146" s="45"/>
      <c r="H1146" s="45"/>
      <c r="I1146" s="45"/>
      <c r="J1146" s="45"/>
    </row>
    <row r="1147" spans="1:10" ht="13.5" customHeight="1" x14ac:dyDescent="0.2">
      <c r="A1147" s="84">
        <v>44122104</v>
      </c>
      <c r="B1147" s="69" t="str">
        <f t="shared" ca="1" si="66"/>
        <v>Clips para papel</v>
      </c>
      <c r="C1147" s="82" t="s">
        <v>16988</v>
      </c>
      <c r="D1147" s="81">
        <v>90</v>
      </c>
      <c r="E1147" s="71">
        <v>22</v>
      </c>
      <c r="F1147" s="70">
        <f t="shared" ca="1" si="67"/>
        <v>1980</v>
      </c>
      <c r="G1147" s="45"/>
      <c r="H1147" s="45"/>
      <c r="I1147" s="45"/>
      <c r="J1147" s="45"/>
    </row>
    <row r="1148" spans="1:10" ht="13.5" customHeight="1" x14ac:dyDescent="0.2">
      <c r="A1148" s="84">
        <v>43232503</v>
      </c>
      <c r="B1148" s="69" t="str">
        <f t="shared" ca="1" si="66"/>
        <v>Correctores de ortografía</v>
      </c>
      <c r="C1148" s="82" t="s">
        <v>1449</v>
      </c>
      <c r="D1148" s="81">
        <v>76</v>
      </c>
      <c r="E1148" s="71">
        <v>60</v>
      </c>
      <c r="F1148" s="70">
        <f t="shared" ca="1" si="67"/>
        <v>4560</v>
      </c>
      <c r="G1148" s="45"/>
      <c r="H1148" s="45"/>
      <c r="I1148" s="45"/>
      <c r="J1148" s="45"/>
    </row>
    <row r="1149" spans="1:10" ht="13.5" customHeight="1" x14ac:dyDescent="0.2">
      <c r="A1149" s="84">
        <v>60103107</v>
      </c>
      <c r="B1149" s="69" t="str">
        <f t="shared" ca="1" si="66"/>
        <v>Bandas elásticas para tableros geométricos</v>
      </c>
      <c r="C1149" s="82" t="s">
        <v>16988</v>
      </c>
      <c r="D1149" s="81">
        <v>76</v>
      </c>
      <c r="E1149" s="71">
        <v>30</v>
      </c>
      <c r="F1149" s="70">
        <f t="shared" ca="1" si="67"/>
        <v>2280</v>
      </c>
      <c r="G1149" s="45"/>
      <c r="H1149" s="45"/>
      <c r="I1149" s="45"/>
      <c r="J1149" s="45"/>
    </row>
    <row r="1150" spans="1:10" ht="13.5" customHeight="1" x14ac:dyDescent="0.2">
      <c r="A1150" s="84">
        <v>44121503</v>
      </c>
      <c r="B1150" s="69" t="str">
        <f t="shared" ca="1" si="66"/>
        <v>Sobres</v>
      </c>
      <c r="C1150" s="82" t="s">
        <v>1449</v>
      </c>
      <c r="D1150" s="81">
        <v>421</v>
      </c>
      <c r="E1150" s="71">
        <v>30</v>
      </c>
      <c r="F1150" s="70">
        <f t="shared" ca="1" si="67"/>
        <v>12630</v>
      </c>
      <c r="G1150" s="45"/>
      <c r="H1150" s="45"/>
      <c r="I1150" s="45"/>
      <c r="J1150" s="45"/>
    </row>
    <row r="1151" spans="1:10" ht="13.5" customHeight="1" x14ac:dyDescent="0.2">
      <c r="A1151" s="84">
        <v>44121503</v>
      </c>
      <c r="B1151" s="69" t="str">
        <f t="shared" ca="1" si="66"/>
        <v>Sobres</v>
      </c>
      <c r="C1151" s="82" t="s">
        <v>1449</v>
      </c>
      <c r="D1151" s="81">
        <v>429</v>
      </c>
      <c r="E1151" s="71">
        <v>30</v>
      </c>
      <c r="F1151" s="70">
        <f t="shared" ca="1" si="67"/>
        <v>12870</v>
      </c>
      <c r="G1151" s="45"/>
      <c r="H1151" s="45"/>
      <c r="I1151" s="45"/>
      <c r="J1151" s="45"/>
    </row>
    <row r="1152" spans="1:10" ht="13.5" customHeight="1" x14ac:dyDescent="0.2">
      <c r="A1152" s="84">
        <v>44121503</v>
      </c>
      <c r="B1152" s="69" t="str">
        <f t="shared" ca="1" si="66"/>
        <v>Sobres</v>
      </c>
      <c r="C1152" s="82" t="s">
        <v>1449</v>
      </c>
      <c r="D1152" s="81">
        <v>24</v>
      </c>
      <c r="E1152" s="71">
        <v>30</v>
      </c>
      <c r="F1152" s="70">
        <f t="shared" ca="1" si="67"/>
        <v>720</v>
      </c>
      <c r="G1152" s="45"/>
      <c r="H1152" s="45"/>
      <c r="I1152" s="45"/>
      <c r="J1152" s="45"/>
    </row>
    <row r="1153" spans="1:10" ht="13.5" customHeight="1" x14ac:dyDescent="0.2">
      <c r="A1153" s="84">
        <v>44121503</v>
      </c>
      <c r="B1153" s="69" t="str">
        <f t="shared" ca="1" si="66"/>
        <v>Sobres</v>
      </c>
      <c r="C1153" s="82" t="s">
        <v>1449</v>
      </c>
      <c r="D1153" s="81">
        <v>205</v>
      </c>
      <c r="E1153" s="71">
        <v>30</v>
      </c>
      <c r="F1153" s="70">
        <f t="shared" ca="1" si="67"/>
        <v>6150</v>
      </c>
      <c r="G1153" s="45"/>
      <c r="H1153" s="45"/>
      <c r="I1153" s="45"/>
      <c r="J1153" s="45"/>
    </row>
    <row r="1154" spans="1:10" ht="13.5" customHeight="1" x14ac:dyDescent="0.2">
      <c r="A1154" s="84">
        <v>44121503</v>
      </c>
      <c r="B1154" s="69" t="str">
        <f t="shared" ca="1" si="66"/>
        <v>Sobres</v>
      </c>
      <c r="C1154" s="82" t="s">
        <v>1449</v>
      </c>
      <c r="D1154" s="81">
        <v>1588</v>
      </c>
      <c r="E1154" s="71">
        <v>30</v>
      </c>
      <c r="F1154" s="70">
        <f t="shared" ca="1" si="67"/>
        <v>47640</v>
      </c>
      <c r="G1154" s="45"/>
      <c r="H1154" s="45"/>
      <c r="I1154" s="45"/>
      <c r="J1154" s="45"/>
    </row>
    <row r="1155" spans="1:10" ht="13.5" customHeight="1" x14ac:dyDescent="0.2">
      <c r="A1155" s="84">
        <v>44121506</v>
      </c>
      <c r="B1155" s="69" t="str">
        <f t="shared" ca="1" si="66"/>
        <v>Sobres estándar</v>
      </c>
      <c r="C1155" s="82" t="s">
        <v>1449</v>
      </c>
      <c r="D1155" s="81">
        <v>75</v>
      </c>
      <c r="E1155" s="71">
        <v>30</v>
      </c>
      <c r="F1155" s="70">
        <f t="shared" ca="1" si="67"/>
        <v>2250</v>
      </c>
      <c r="G1155" s="45"/>
      <c r="H1155" s="45"/>
      <c r="I1155" s="45"/>
      <c r="J1155" s="45"/>
    </row>
    <row r="1156" spans="1:10" ht="13.5" customHeight="1" x14ac:dyDescent="0.2">
      <c r="A1156" s="84">
        <v>44121505</v>
      </c>
      <c r="B1156" s="69" t="str">
        <f t="shared" ca="1" si="66"/>
        <v>Sobres especiales</v>
      </c>
      <c r="C1156" s="82" t="s">
        <v>1449</v>
      </c>
      <c r="D1156" s="81">
        <v>100</v>
      </c>
      <c r="E1156" s="71">
        <v>30</v>
      </c>
      <c r="F1156" s="70">
        <f t="shared" ca="1" si="67"/>
        <v>3000</v>
      </c>
      <c r="G1156" s="45"/>
      <c r="H1156" s="45"/>
      <c r="I1156" s="45"/>
      <c r="J1156" s="45"/>
    </row>
    <row r="1157" spans="1:10" ht="13.5" customHeight="1" x14ac:dyDescent="0.2">
      <c r="A1157" s="84">
        <v>44121505</v>
      </c>
      <c r="B1157" s="69" t="str">
        <f t="shared" ca="1" si="66"/>
        <v>Sobres especiales</v>
      </c>
      <c r="C1157" s="82" t="s">
        <v>10374</v>
      </c>
      <c r="D1157" s="81">
        <v>4</v>
      </c>
      <c r="E1157" s="71">
        <v>25</v>
      </c>
      <c r="F1157" s="70">
        <f t="shared" ca="1" si="67"/>
        <v>100</v>
      </c>
      <c r="G1157" s="45"/>
      <c r="H1157" s="45"/>
      <c r="I1157" s="45"/>
      <c r="J1157" s="45"/>
    </row>
    <row r="1158" spans="1:10" ht="13.5" customHeight="1" x14ac:dyDescent="0.2">
      <c r="A1158" s="84">
        <v>44121505</v>
      </c>
      <c r="B1158" s="69" t="str">
        <f t="shared" ca="1" si="66"/>
        <v>Sobres especiales</v>
      </c>
      <c r="C1158" s="82" t="s">
        <v>1449</v>
      </c>
      <c r="D1158" s="81">
        <v>50</v>
      </c>
      <c r="E1158" s="71">
        <v>40</v>
      </c>
      <c r="F1158" s="70">
        <f t="shared" ca="1" si="67"/>
        <v>2000</v>
      </c>
      <c r="G1158" s="45"/>
      <c r="H1158" s="45"/>
      <c r="I1158" s="45"/>
      <c r="J1158" s="45"/>
    </row>
    <row r="1159" spans="1:10" ht="13.5" customHeight="1" x14ac:dyDescent="0.2">
      <c r="A1159" s="84">
        <v>14111530</v>
      </c>
      <c r="B1159" s="69" t="str">
        <f t="shared" ca="1" si="66"/>
        <v>Papel de notas autoadhesivas</v>
      </c>
      <c r="C1159" s="82" t="s">
        <v>1449</v>
      </c>
      <c r="D1159" s="81">
        <v>227</v>
      </c>
      <c r="E1159" s="71">
        <v>100</v>
      </c>
      <c r="F1159" s="70">
        <f t="shared" ca="1" si="67"/>
        <v>22700</v>
      </c>
      <c r="G1159" s="45"/>
      <c r="H1159" s="45"/>
      <c r="I1159" s="45"/>
      <c r="J1159" s="45"/>
    </row>
    <row r="1160" spans="1:10" ht="13.5" customHeight="1" x14ac:dyDescent="0.2">
      <c r="A1160" s="84">
        <v>14111530</v>
      </c>
      <c r="B1160" s="69" t="str">
        <f t="shared" ca="1" si="66"/>
        <v>Papel de notas autoadhesivas</v>
      </c>
      <c r="C1160" s="82" t="s">
        <v>1449</v>
      </c>
      <c r="D1160" s="81">
        <v>47</v>
      </c>
      <c r="E1160" s="71">
        <v>100</v>
      </c>
      <c r="F1160" s="70">
        <f t="shared" ca="1" si="67"/>
        <v>4700</v>
      </c>
      <c r="G1160" s="45"/>
      <c r="H1160" s="45"/>
      <c r="I1160" s="45"/>
      <c r="J1160" s="45"/>
    </row>
    <row r="1161" spans="1:10" ht="13.5" customHeight="1" x14ac:dyDescent="0.2">
      <c r="A1161" s="84">
        <v>14111530</v>
      </c>
      <c r="B1161" s="69" t="str">
        <f t="shared" ca="1" si="66"/>
        <v>Papel de notas autoadhesivas</v>
      </c>
      <c r="C1161" s="82" t="s">
        <v>1449</v>
      </c>
      <c r="D1161" s="81">
        <v>2</v>
      </c>
      <c r="E1161" s="71">
        <v>100</v>
      </c>
      <c r="F1161" s="70">
        <f t="shared" ca="1" si="67"/>
        <v>200</v>
      </c>
      <c r="G1161" s="45"/>
      <c r="H1161" s="45"/>
      <c r="I1161" s="45"/>
      <c r="J1161" s="45"/>
    </row>
    <row r="1162" spans="1:10" ht="13.5" customHeight="1" x14ac:dyDescent="0.2">
      <c r="A1162" s="84">
        <v>44122011</v>
      </c>
      <c r="B1162" s="69" t="str">
        <f t="shared" ca="1" si="66"/>
        <v>Folders</v>
      </c>
      <c r="C1162" s="82" t="s">
        <v>16988</v>
      </c>
      <c r="D1162" s="81">
        <v>36</v>
      </c>
      <c r="E1162" s="71">
        <v>300</v>
      </c>
      <c r="F1162" s="70">
        <f t="shared" ca="1" si="67"/>
        <v>10800</v>
      </c>
      <c r="G1162" s="45"/>
      <c r="H1162" s="45"/>
      <c r="I1162" s="45"/>
      <c r="J1162" s="45"/>
    </row>
    <row r="1163" spans="1:10" ht="13.5" customHeight="1" x14ac:dyDescent="0.2">
      <c r="A1163" s="84">
        <v>44122011</v>
      </c>
      <c r="B1163" s="69" t="str">
        <f t="shared" ca="1" si="66"/>
        <v>Folders</v>
      </c>
      <c r="C1163" s="82" t="s">
        <v>16988</v>
      </c>
      <c r="D1163" s="81">
        <v>14</v>
      </c>
      <c r="E1163" s="71">
        <v>300</v>
      </c>
      <c r="F1163" s="70">
        <f t="shared" ca="1" si="67"/>
        <v>4200</v>
      </c>
      <c r="G1163" s="45"/>
      <c r="H1163" s="45"/>
      <c r="I1163" s="45"/>
      <c r="J1163" s="45"/>
    </row>
    <row r="1164" spans="1:10" ht="13.5" customHeight="1" x14ac:dyDescent="0.2">
      <c r="A1164" s="84">
        <v>44122011</v>
      </c>
      <c r="B1164" s="69" t="str">
        <f t="shared" ca="1" si="66"/>
        <v>Folders</v>
      </c>
      <c r="C1164" s="82" t="s">
        <v>16988</v>
      </c>
      <c r="D1164" s="81">
        <v>6</v>
      </c>
      <c r="E1164" s="71">
        <v>300</v>
      </c>
      <c r="F1164" s="70">
        <f t="shared" ca="1" si="67"/>
        <v>1800</v>
      </c>
      <c r="G1164" s="45"/>
      <c r="H1164" s="45"/>
      <c r="I1164" s="45"/>
      <c r="J1164" s="45"/>
    </row>
    <row r="1165" spans="1:10" ht="13.5" customHeight="1" x14ac:dyDescent="0.2">
      <c r="A1165" s="84">
        <v>44122011</v>
      </c>
      <c r="B1165" s="69" t="str">
        <f t="shared" ca="1" si="66"/>
        <v>Folders</v>
      </c>
      <c r="C1165" s="82" t="s">
        <v>16988</v>
      </c>
      <c r="D1165" s="81">
        <v>41</v>
      </c>
      <c r="E1165" s="71">
        <v>300</v>
      </c>
      <c r="F1165" s="70">
        <f t="shared" ca="1" si="67"/>
        <v>12300</v>
      </c>
      <c r="G1165" s="45"/>
      <c r="H1165" s="45"/>
      <c r="I1165" s="45"/>
      <c r="J1165" s="45"/>
    </row>
    <row r="1166" spans="1:10" ht="13.5" customHeight="1" x14ac:dyDescent="0.2">
      <c r="A1166" s="84">
        <v>44122011</v>
      </c>
      <c r="B1166" s="69" t="str">
        <f t="shared" ref="B1166:B1197" ca="1" si="68">IFERROR(INDEX(UNSPSCDes,MATCH(INDIRECT(ADDRESS(ROW(),COLUMN()-1,4)),UNSPSCCode,0)),"")</f>
        <v>Folders</v>
      </c>
      <c r="C1166" s="82" t="s">
        <v>1449</v>
      </c>
      <c r="D1166" s="81">
        <v>1200</v>
      </c>
      <c r="E1166" s="71">
        <v>25</v>
      </c>
      <c r="F1166" s="70">
        <f t="shared" ref="F1166:F1197" ca="1" si="69">INDIRECT(ADDRESS(ROW(),COLUMN()-2,4))*INDIRECT(ADDRESS(ROW(),COLUMN()-1,4))</f>
        <v>30000</v>
      </c>
      <c r="G1166" s="45"/>
      <c r="H1166" s="45"/>
      <c r="I1166" s="45"/>
      <c r="J1166" s="45"/>
    </row>
    <row r="1167" spans="1:10" ht="13.5" customHeight="1" x14ac:dyDescent="0.2">
      <c r="A1167" s="84">
        <v>44122017</v>
      </c>
      <c r="B1167" s="69" t="str">
        <f t="shared" ca="1" si="68"/>
        <v>Folders de colgar o accesorios</v>
      </c>
      <c r="C1167" s="82" t="s">
        <v>16988</v>
      </c>
      <c r="D1167" s="81">
        <v>43</v>
      </c>
      <c r="E1167" s="71">
        <v>4600</v>
      </c>
      <c r="F1167" s="70">
        <f t="shared" ca="1" si="69"/>
        <v>197800</v>
      </c>
      <c r="G1167" s="45"/>
      <c r="H1167" s="45"/>
      <c r="I1167" s="45"/>
      <c r="J1167" s="45"/>
    </row>
    <row r="1168" spans="1:10" ht="13.5" customHeight="1" x14ac:dyDescent="0.2">
      <c r="A1168" s="84">
        <v>44122025</v>
      </c>
      <c r="B1168" s="69" t="str">
        <f t="shared" ca="1" si="68"/>
        <v>Bolsillos de carpetas o accesorios</v>
      </c>
      <c r="C1168" s="82" t="s">
        <v>16988</v>
      </c>
      <c r="D1168" s="81">
        <v>29</v>
      </c>
      <c r="E1168" s="71">
        <v>400</v>
      </c>
      <c r="F1168" s="70">
        <f t="shared" ca="1" si="69"/>
        <v>11600</v>
      </c>
      <c r="G1168" s="45"/>
      <c r="H1168" s="45"/>
      <c r="I1168" s="45"/>
      <c r="J1168" s="45"/>
    </row>
    <row r="1169" spans="1:10" ht="13.5" customHeight="1" x14ac:dyDescent="0.2">
      <c r="A1169" s="84">
        <v>44121701</v>
      </c>
      <c r="B1169" s="69" t="str">
        <f t="shared" ca="1" si="68"/>
        <v>Bolígrafos</v>
      </c>
      <c r="C1169" s="82" t="s">
        <v>16988</v>
      </c>
      <c r="D1169" s="81">
        <v>140</v>
      </c>
      <c r="E1169" s="71">
        <v>55</v>
      </c>
      <c r="F1169" s="70">
        <f t="shared" ca="1" si="69"/>
        <v>7700</v>
      </c>
      <c r="G1169" s="45"/>
      <c r="H1169" s="45"/>
      <c r="I1169" s="45"/>
      <c r="J1169" s="45"/>
    </row>
    <row r="1170" spans="1:10" ht="13.5" customHeight="1" x14ac:dyDescent="0.2">
      <c r="A1170" s="84">
        <v>44121701</v>
      </c>
      <c r="B1170" s="69" t="str">
        <f t="shared" ca="1" si="68"/>
        <v>Bolígrafos</v>
      </c>
      <c r="C1170" s="82" t="s">
        <v>16988</v>
      </c>
      <c r="D1170" s="81">
        <v>36</v>
      </c>
      <c r="E1170" s="71">
        <v>40</v>
      </c>
      <c r="F1170" s="70">
        <f t="shared" ca="1" si="69"/>
        <v>1440</v>
      </c>
      <c r="G1170" s="45"/>
      <c r="H1170" s="45"/>
      <c r="I1170" s="45"/>
      <c r="J1170" s="45"/>
    </row>
    <row r="1171" spans="1:10" ht="13.5" customHeight="1" x14ac:dyDescent="0.2">
      <c r="A1171" s="84">
        <v>60121501</v>
      </c>
      <c r="B1171" s="69" t="str">
        <f t="shared" ca="1" si="68"/>
        <v>Marcadores a base de agua</v>
      </c>
      <c r="C1171" s="82" t="s">
        <v>16988</v>
      </c>
      <c r="D1171" s="81">
        <v>17</v>
      </c>
      <c r="E1171" s="71">
        <v>60</v>
      </c>
      <c r="F1171" s="70">
        <f t="shared" ca="1" si="69"/>
        <v>1020</v>
      </c>
      <c r="G1171" s="45"/>
      <c r="H1171" s="45"/>
      <c r="I1171" s="45"/>
      <c r="J1171" s="45"/>
    </row>
    <row r="1172" spans="1:10" ht="13.5" customHeight="1" x14ac:dyDescent="0.2">
      <c r="A1172" s="84">
        <v>44121708</v>
      </c>
      <c r="B1172" s="69" t="str">
        <f t="shared" ca="1" si="68"/>
        <v>Marcadores</v>
      </c>
      <c r="C1172" s="82" t="s">
        <v>16988</v>
      </c>
      <c r="D1172" s="81">
        <v>5</v>
      </c>
      <c r="E1172" s="71">
        <v>192</v>
      </c>
      <c r="F1172" s="70">
        <f t="shared" ca="1" si="69"/>
        <v>960</v>
      </c>
      <c r="G1172" s="45"/>
      <c r="H1172" s="45"/>
      <c r="I1172" s="45"/>
      <c r="J1172" s="45"/>
    </row>
    <row r="1173" spans="1:10" ht="13.5" customHeight="1" x14ac:dyDescent="0.2">
      <c r="A1173" s="84">
        <v>60121506</v>
      </c>
      <c r="B1173" s="69" t="str">
        <f t="shared" ca="1" si="68"/>
        <v>Marcadores metálicos</v>
      </c>
      <c r="C1173" s="82" t="s">
        <v>1449</v>
      </c>
      <c r="D1173" s="81">
        <v>10</v>
      </c>
      <c r="E1173" s="71">
        <v>60</v>
      </c>
      <c r="F1173" s="70">
        <f t="shared" ca="1" si="69"/>
        <v>600</v>
      </c>
      <c r="G1173" s="45"/>
      <c r="H1173" s="45"/>
      <c r="I1173" s="45"/>
      <c r="J1173" s="45"/>
    </row>
    <row r="1174" spans="1:10" ht="13.5" customHeight="1" x14ac:dyDescent="0.2">
      <c r="A1174" s="84">
        <v>44121615</v>
      </c>
      <c r="B1174" s="69" t="str">
        <f t="shared" ca="1" si="68"/>
        <v>Grapadoras</v>
      </c>
      <c r="C1174" s="82" t="s">
        <v>1449</v>
      </c>
      <c r="D1174" s="81">
        <v>1</v>
      </c>
      <c r="E1174" s="71">
        <v>3500</v>
      </c>
      <c r="F1174" s="70">
        <f t="shared" ca="1" si="69"/>
        <v>3500</v>
      </c>
      <c r="G1174" s="45"/>
      <c r="H1174" s="45"/>
      <c r="I1174" s="45"/>
      <c r="J1174" s="45"/>
    </row>
    <row r="1175" spans="1:10" ht="13.5" customHeight="1" x14ac:dyDescent="0.2">
      <c r="A1175" s="84">
        <v>44121615</v>
      </c>
      <c r="B1175" s="69" t="str">
        <f t="shared" ca="1" si="68"/>
        <v>Grapadoras</v>
      </c>
      <c r="C1175" s="82" t="s">
        <v>1449</v>
      </c>
      <c r="D1175" s="81">
        <v>11</v>
      </c>
      <c r="E1175" s="71">
        <v>275</v>
      </c>
      <c r="F1175" s="70">
        <f t="shared" ca="1" si="69"/>
        <v>3025</v>
      </c>
      <c r="G1175" s="45"/>
      <c r="H1175" s="45"/>
      <c r="I1175" s="45"/>
      <c r="J1175" s="45"/>
    </row>
    <row r="1176" spans="1:10" ht="13.5" customHeight="1" x14ac:dyDescent="0.2">
      <c r="A1176" s="84">
        <v>31162404</v>
      </c>
      <c r="B1176" s="69" t="str">
        <f t="shared" ca="1" si="68"/>
        <v>Grapas</v>
      </c>
      <c r="C1176" s="82" t="s">
        <v>1449</v>
      </c>
      <c r="D1176" s="81">
        <v>60</v>
      </c>
      <c r="E1176" s="71">
        <v>45</v>
      </c>
      <c r="F1176" s="70">
        <f t="shared" ca="1" si="69"/>
        <v>2700</v>
      </c>
      <c r="G1176" s="45"/>
      <c r="H1176" s="45"/>
      <c r="I1176" s="45"/>
      <c r="J1176" s="45"/>
    </row>
    <row r="1177" spans="1:10" ht="13.5" customHeight="1" x14ac:dyDescent="0.2">
      <c r="A1177" s="84">
        <v>31162404</v>
      </c>
      <c r="B1177" s="69" t="str">
        <f t="shared" ca="1" si="68"/>
        <v>Grapas</v>
      </c>
      <c r="C1177" s="82" t="s">
        <v>1449</v>
      </c>
      <c r="D1177" s="81">
        <v>2</v>
      </c>
      <c r="E1177" s="71">
        <v>45</v>
      </c>
      <c r="F1177" s="70">
        <f t="shared" ca="1" si="69"/>
        <v>90</v>
      </c>
      <c r="G1177" s="45"/>
      <c r="H1177" s="45"/>
      <c r="I1177" s="45"/>
      <c r="J1177" s="45"/>
    </row>
    <row r="1178" spans="1:10" ht="13.5" customHeight="1" x14ac:dyDescent="0.2">
      <c r="A1178" s="84">
        <v>44121613</v>
      </c>
      <c r="B1178" s="69" t="str">
        <f t="shared" ca="1" si="68"/>
        <v>Removedores de grapas (saca ganchos)</v>
      </c>
      <c r="C1178" s="82" t="s">
        <v>1449</v>
      </c>
      <c r="D1178" s="81">
        <v>3</v>
      </c>
      <c r="E1178" s="71">
        <v>25</v>
      </c>
      <c r="F1178" s="70">
        <f t="shared" ca="1" si="69"/>
        <v>75</v>
      </c>
      <c r="G1178" s="45"/>
      <c r="H1178" s="45"/>
      <c r="I1178" s="45"/>
      <c r="J1178" s="45"/>
    </row>
    <row r="1179" spans="1:10" ht="13.5" customHeight="1" x14ac:dyDescent="0.2">
      <c r="A1179" s="84">
        <v>14111531</v>
      </c>
      <c r="B1179" s="69" t="str">
        <f t="shared" ca="1" si="68"/>
        <v>Papel libros o cuadernos para bitácoras</v>
      </c>
      <c r="C1179" s="82" t="s">
        <v>1449</v>
      </c>
      <c r="D1179" s="81">
        <v>2</v>
      </c>
      <c r="E1179" s="71">
        <v>450</v>
      </c>
      <c r="F1179" s="70">
        <f t="shared" ca="1" si="69"/>
        <v>900</v>
      </c>
      <c r="G1179" s="45"/>
      <c r="H1179" s="45"/>
      <c r="I1179" s="45"/>
      <c r="J1179" s="45"/>
    </row>
    <row r="1180" spans="1:10" ht="13.5" customHeight="1" x14ac:dyDescent="0.2">
      <c r="A1180" s="84">
        <v>44121618</v>
      </c>
      <c r="B1180" s="69" t="str">
        <f t="shared" ca="1" si="68"/>
        <v>Tijeras</v>
      </c>
      <c r="C1180" s="82" t="s">
        <v>1449</v>
      </c>
      <c r="D1180" s="81">
        <v>28</v>
      </c>
      <c r="E1180" s="71">
        <v>30</v>
      </c>
      <c r="F1180" s="70">
        <f t="shared" ca="1" si="69"/>
        <v>840</v>
      </c>
      <c r="G1180" s="45"/>
      <c r="H1180" s="45"/>
      <c r="I1180" s="45"/>
      <c r="J1180" s="45"/>
    </row>
    <row r="1181" spans="1:10" ht="13.5" customHeight="1" x14ac:dyDescent="0.2">
      <c r="A1181" s="84">
        <v>31201603</v>
      </c>
      <c r="B1181" s="69" t="str">
        <f t="shared" ca="1" si="68"/>
        <v>Gomas</v>
      </c>
      <c r="C1181" s="82" t="s">
        <v>1449</v>
      </c>
      <c r="D1181" s="81">
        <v>29</v>
      </c>
      <c r="E1181" s="71">
        <v>10</v>
      </c>
      <c r="F1181" s="70">
        <f t="shared" ca="1" si="69"/>
        <v>290</v>
      </c>
      <c r="G1181" s="45"/>
      <c r="H1181" s="45"/>
      <c r="I1181" s="45"/>
      <c r="J1181" s="45"/>
    </row>
    <row r="1182" spans="1:10" ht="13.5" customHeight="1" x14ac:dyDescent="0.2">
      <c r="A1182" s="84">
        <v>43201809</v>
      </c>
      <c r="B1182" s="69" t="str">
        <f t="shared" ca="1" si="68"/>
        <v>Disco compacto cd de lectura y escritura</v>
      </c>
      <c r="C1182" s="82" t="s">
        <v>1449</v>
      </c>
      <c r="D1182" s="81">
        <v>114</v>
      </c>
      <c r="E1182" s="71">
        <v>11</v>
      </c>
      <c r="F1182" s="70">
        <f t="shared" ca="1" si="69"/>
        <v>1254</v>
      </c>
      <c r="G1182" s="45"/>
      <c r="H1182" s="45"/>
      <c r="I1182" s="45"/>
      <c r="J1182" s="45"/>
    </row>
    <row r="1183" spans="1:10" ht="13.5" customHeight="1" x14ac:dyDescent="0.2">
      <c r="A1183" s="84">
        <v>14111515</v>
      </c>
      <c r="B1183" s="69" t="str">
        <f t="shared" ca="1" si="68"/>
        <v>Papel para sumadora o máquina registradora</v>
      </c>
      <c r="C1183" s="82" t="s">
        <v>1449</v>
      </c>
      <c r="D1183" s="81">
        <v>15</v>
      </c>
      <c r="E1183" s="71">
        <v>45</v>
      </c>
      <c r="F1183" s="70">
        <f t="shared" ca="1" si="69"/>
        <v>675</v>
      </c>
      <c r="G1183" s="45"/>
      <c r="H1183" s="45"/>
      <c r="I1183" s="45"/>
      <c r="J1183" s="45"/>
    </row>
    <row r="1184" spans="1:10" ht="13.5" customHeight="1" x14ac:dyDescent="0.2">
      <c r="A1184" s="84">
        <v>45101508</v>
      </c>
      <c r="B1184" s="69" t="str">
        <f t="shared" ca="1" si="68"/>
        <v>Máquinas perforadoras</v>
      </c>
      <c r="C1184" s="82" t="s">
        <v>1449</v>
      </c>
      <c r="D1184" s="81">
        <v>3</v>
      </c>
      <c r="E1184" s="71">
        <v>350</v>
      </c>
      <c r="F1184" s="70">
        <f t="shared" ca="1" si="69"/>
        <v>1050</v>
      </c>
      <c r="G1184" s="45"/>
      <c r="H1184" s="45"/>
      <c r="I1184" s="45"/>
      <c r="J1184" s="45"/>
    </row>
    <row r="1185" spans="1:10" ht="13.5" customHeight="1" x14ac:dyDescent="0.2">
      <c r="A1185" s="84">
        <v>44122003</v>
      </c>
      <c r="B1185" s="69" t="str">
        <f t="shared" ca="1" si="68"/>
        <v>Carpetas</v>
      </c>
      <c r="C1185" s="82" t="s">
        <v>1449</v>
      </c>
      <c r="D1185" s="81">
        <v>4</v>
      </c>
      <c r="E1185" s="71">
        <v>300</v>
      </c>
      <c r="F1185" s="70">
        <f t="shared" ca="1" si="69"/>
        <v>1200</v>
      </c>
      <c r="G1185" s="45"/>
      <c r="H1185" s="45"/>
      <c r="I1185" s="45"/>
      <c r="J1185" s="45"/>
    </row>
    <row r="1186" spans="1:10" ht="13.5" customHeight="1" x14ac:dyDescent="0.2">
      <c r="A1186" s="84">
        <v>31201505</v>
      </c>
      <c r="B1186" s="69" t="str">
        <f t="shared" ca="1" si="68"/>
        <v>Cinta doble faz</v>
      </c>
      <c r="C1186" s="82" t="s">
        <v>1449</v>
      </c>
      <c r="D1186" s="81">
        <v>3</v>
      </c>
      <c r="E1186" s="71">
        <v>130</v>
      </c>
      <c r="F1186" s="70">
        <f t="shared" ca="1" si="69"/>
        <v>390</v>
      </c>
      <c r="G1186" s="45"/>
      <c r="H1186" s="45"/>
      <c r="I1186" s="45"/>
      <c r="J1186" s="45"/>
    </row>
    <row r="1187" spans="1:10" ht="13.5" customHeight="1" x14ac:dyDescent="0.2">
      <c r="A1187" s="84">
        <v>31201512</v>
      </c>
      <c r="B1187" s="69" t="str">
        <f t="shared" ca="1" si="68"/>
        <v>Cinta transparente</v>
      </c>
      <c r="C1187" s="82" t="s">
        <v>1449</v>
      </c>
      <c r="D1187" s="81">
        <v>128</v>
      </c>
      <c r="E1187" s="71">
        <v>29</v>
      </c>
      <c r="F1187" s="70">
        <f t="shared" ca="1" si="69"/>
        <v>3712</v>
      </c>
      <c r="G1187" s="45"/>
      <c r="H1187" s="45"/>
      <c r="I1187" s="45"/>
      <c r="J1187" s="45"/>
    </row>
    <row r="1188" spans="1:10" ht="13.5" customHeight="1" x14ac:dyDescent="0.2">
      <c r="A1188" s="84">
        <v>44102606</v>
      </c>
      <c r="B1188" s="69" t="str">
        <f t="shared" ca="1" si="68"/>
        <v>Cinta de máquinas de escribir</v>
      </c>
      <c r="C1188" s="82" t="s">
        <v>1449</v>
      </c>
      <c r="D1188" s="81">
        <v>16</v>
      </c>
      <c r="E1188" s="71">
        <v>3500</v>
      </c>
      <c r="F1188" s="70">
        <f t="shared" ca="1" si="69"/>
        <v>56000</v>
      </c>
      <c r="G1188" s="45"/>
      <c r="H1188" s="45"/>
      <c r="I1188" s="45"/>
      <c r="J1188" s="45"/>
    </row>
    <row r="1189" spans="1:10" ht="13.5" customHeight="1" x14ac:dyDescent="0.2">
      <c r="A1189" s="81">
        <v>43202003</v>
      </c>
      <c r="B1189" s="69" t="str">
        <f t="shared" ca="1" si="68"/>
        <v>Discos versátiles digitales dvd</v>
      </c>
      <c r="C1189" s="82" t="s">
        <v>1449</v>
      </c>
      <c r="D1189" s="81">
        <v>61</v>
      </c>
      <c r="E1189" s="71">
        <v>60</v>
      </c>
      <c r="F1189" s="70">
        <f t="shared" ca="1" si="69"/>
        <v>3660</v>
      </c>
      <c r="G1189" s="45"/>
      <c r="H1189" s="45"/>
      <c r="I1189" s="45"/>
      <c r="J1189" s="45"/>
    </row>
    <row r="1190" spans="1:10" ht="13.5" customHeight="1" x14ac:dyDescent="0.2">
      <c r="A1190" s="84">
        <v>26111702</v>
      </c>
      <c r="B1190" s="69" t="str">
        <f t="shared" ca="1" si="68"/>
        <v>Pilas alcalinas</v>
      </c>
      <c r="C1190" s="82" t="s">
        <v>1449</v>
      </c>
      <c r="D1190" s="81">
        <v>50</v>
      </c>
      <c r="E1190" s="71">
        <v>300</v>
      </c>
      <c r="F1190" s="70">
        <f t="shared" ca="1" si="69"/>
        <v>15000</v>
      </c>
      <c r="G1190" s="45"/>
      <c r="H1190" s="45"/>
      <c r="I1190" s="45"/>
      <c r="J1190" s="45"/>
    </row>
    <row r="1191" spans="1:10" ht="13.5" customHeight="1" x14ac:dyDescent="0.2">
      <c r="A1191" s="84">
        <v>26111702</v>
      </c>
      <c r="B1191" s="69" t="str">
        <f t="shared" ca="1" si="68"/>
        <v>Pilas alcalinas</v>
      </c>
      <c r="C1191" s="82" t="s">
        <v>1449</v>
      </c>
      <c r="D1191" s="81">
        <v>75</v>
      </c>
      <c r="E1191" s="71">
        <v>300</v>
      </c>
      <c r="F1191" s="70">
        <f t="shared" ca="1" si="69"/>
        <v>22500</v>
      </c>
      <c r="G1191" s="45"/>
      <c r="H1191" s="45"/>
      <c r="I1191" s="45"/>
      <c r="J1191" s="45"/>
    </row>
    <row r="1192" spans="1:10" ht="13.5" customHeight="1" x14ac:dyDescent="0.2">
      <c r="A1192" s="84">
        <v>55121606</v>
      </c>
      <c r="B1192" s="69" t="str">
        <f t="shared" ca="1" si="68"/>
        <v>Etiquetas auto adhesivas</v>
      </c>
      <c r="C1192" s="82" t="s">
        <v>4735</v>
      </c>
      <c r="D1192" s="81">
        <v>10</v>
      </c>
      <c r="E1192" s="71">
        <v>35</v>
      </c>
      <c r="F1192" s="70">
        <f t="shared" ca="1" si="69"/>
        <v>350</v>
      </c>
      <c r="G1192" s="45"/>
      <c r="H1192" s="45"/>
      <c r="I1192" s="45"/>
      <c r="J1192" s="45"/>
    </row>
    <row r="1193" spans="1:10" ht="13.5" customHeight="1" x14ac:dyDescent="0.2">
      <c r="A1193" s="84">
        <v>55121606</v>
      </c>
      <c r="B1193" s="69" t="str">
        <f t="shared" ca="1" si="68"/>
        <v>Etiquetas auto adhesivas</v>
      </c>
      <c r="C1193" s="82" t="s">
        <v>4735</v>
      </c>
      <c r="D1193" s="81">
        <v>19</v>
      </c>
      <c r="E1193" s="71">
        <v>35</v>
      </c>
      <c r="F1193" s="70">
        <f t="shared" ca="1" si="69"/>
        <v>665</v>
      </c>
      <c r="G1193" s="45"/>
      <c r="H1193" s="45"/>
      <c r="I1193" s="45"/>
      <c r="J1193" s="45"/>
    </row>
    <row r="1194" spans="1:10" ht="13.5" customHeight="1" x14ac:dyDescent="0.2">
      <c r="A1194" s="84">
        <v>60121112</v>
      </c>
      <c r="B1194" s="69" t="str">
        <f t="shared" ca="1" si="68"/>
        <v>Cartulina de pasta de madera triturada</v>
      </c>
      <c r="C1194" s="82" t="s">
        <v>1449</v>
      </c>
      <c r="D1194" s="81">
        <v>25</v>
      </c>
      <c r="E1194" s="71">
        <v>300</v>
      </c>
      <c r="F1194" s="70">
        <f t="shared" ca="1" si="69"/>
        <v>7500</v>
      </c>
      <c r="G1194" s="45"/>
      <c r="H1194" s="45"/>
      <c r="I1194" s="45"/>
      <c r="J1194" s="45"/>
    </row>
    <row r="1195" spans="1:10" ht="13.5" customHeight="1" x14ac:dyDescent="0.2">
      <c r="A1195" s="84">
        <v>44121708</v>
      </c>
      <c r="B1195" s="69" t="str">
        <f t="shared" ca="1" si="68"/>
        <v>Marcadores</v>
      </c>
      <c r="C1195" s="82" t="s">
        <v>16988</v>
      </c>
      <c r="D1195" s="81">
        <v>30</v>
      </c>
      <c r="E1195" s="71">
        <v>60</v>
      </c>
      <c r="F1195" s="70">
        <f t="shared" ca="1" si="69"/>
        <v>1800</v>
      </c>
      <c r="G1195" s="45"/>
      <c r="H1195" s="45"/>
      <c r="I1195" s="45"/>
      <c r="J1195" s="45"/>
    </row>
    <row r="1196" spans="1:10" ht="13.5" customHeight="1" x14ac:dyDescent="0.2">
      <c r="A1196" s="84">
        <v>60121304</v>
      </c>
      <c r="B1196" s="69" t="str">
        <f t="shared" ca="1" si="68"/>
        <v>Espátulas de artista</v>
      </c>
      <c r="C1196" s="82" t="s">
        <v>1449</v>
      </c>
      <c r="D1196" s="81">
        <v>12</v>
      </c>
      <c r="E1196" s="71">
        <v>300</v>
      </c>
      <c r="F1196" s="70">
        <f t="shared" ca="1" si="69"/>
        <v>3600</v>
      </c>
      <c r="G1196" s="45"/>
      <c r="H1196" s="45"/>
      <c r="I1196" s="45"/>
      <c r="J1196" s="45"/>
    </row>
    <row r="1197" spans="1:10" ht="13.5" customHeight="1" x14ac:dyDescent="0.2">
      <c r="A1197" s="84">
        <v>55121606</v>
      </c>
      <c r="B1197" s="69" t="str">
        <f t="shared" ca="1" si="68"/>
        <v>Etiquetas auto adhesivas</v>
      </c>
      <c r="C1197" s="82" t="s">
        <v>1449</v>
      </c>
      <c r="D1197" s="81">
        <v>300</v>
      </c>
      <c r="E1197" s="71">
        <v>35</v>
      </c>
      <c r="F1197" s="70">
        <f t="shared" ca="1" si="69"/>
        <v>10500</v>
      </c>
      <c r="G1197" s="45"/>
      <c r="H1197" s="45"/>
      <c r="I1197" s="45"/>
      <c r="J1197" s="45"/>
    </row>
    <row r="1198" spans="1:10" ht="13.5" customHeight="1" x14ac:dyDescent="0.2">
      <c r="A1198" s="84">
        <v>14111514</v>
      </c>
      <c r="B1198" s="69" t="str">
        <f t="shared" ref="B1198:B1208" ca="1" si="70">IFERROR(INDEX(UNSPSCDes,MATCH(INDIRECT(ADDRESS(ROW(),COLUMN()-1,4)),UNSPSCCode,0)),"")</f>
        <v>Blocs o cuadernos de papel</v>
      </c>
      <c r="C1198" s="82" t="s">
        <v>1449</v>
      </c>
      <c r="D1198" s="81">
        <v>257</v>
      </c>
      <c r="E1198" s="71">
        <v>40</v>
      </c>
      <c r="F1198" s="70">
        <f t="shared" ref="F1198:F1208" ca="1" si="71">INDIRECT(ADDRESS(ROW(),COLUMN()-2,4))*INDIRECT(ADDRESS(ROW(),COLUMN()-1,4))</f>
        <v>10280</v>
      </c>
      <c r="G1198" s="45"/>
      <c r="H1198" s="45"/>
      <c r="I1198" s="45"/>
      <c r="J1198" s="45"/>
    </row>
    <row r="1199" spans="1:10" ht="13.5" customHeight="1" x14ac:dyDescent="0.2">
      <c r="A1199" s="84">
        <v>14111514</v>
      </c>
      <c r="B1199" s="69" t="str">
        <f t="shared" ca="1" si="70"/>
        <v>Blocs o cuadernos de papel</v>
      </c>
      <c r="C1199" s="82" t="s">
        <v>1449</v>
      </c>
      <c r="D1199" s="81">
        <v>154</v>
      </c>
      <c r="E1199" s="71">
        <v>60</v>
      </c>
      <c r="F1199" s="70">
        <f t="shared" ca="1" si="71"/>
        <v>9240</v>
      </c>
      <c r="G1199" s="45"/>
      <c r="H1199" s="45"/>
      <c r="I1199" s="45"/>
      <c r="J1199" s="45"/>
    </row>
    <row r="1200" spans="1:10" ht="13.5" customHeight="1" x14ac:dyDescent="0.2">
      <c r="A1200" s="84">
        <v>31201610</v>
      </c>
      <c r="B1200" s="69" t="str">
        <f t="shared" ca="1" si="70"/>
        <v>Pegamentos</v>
      </c>
      <c r="C1200" s="82" t="s">
        <v>1449</v>
      </c>
      <c r="D1200" s="81">
        <v>25</v>
      </c>
      <c r="E1200" s="71">
        <v>160</v>
      </c>
      <c r="F1200" s="70">
        <f t="shared" ca="1" si="71"/>
        <v>4000</v>
      </c>
      <c r="G1200" s="45"/>
      <c r="H1200" s="45"/>
      <c r="I1200" s="45"/>
      <c r="J1200" s="45"/>
    </row>
    <row r="1201" spans="1:10" ht="13.5" customHeight="1" x14ac:dyDescent="0.2">
      <c r="A1201" s="84">
        <v>31201610</v>
      </c>
      <c r="B1201" s="69" t="str">
        <f t="shared" ca="1" si="70"/>
        <v>Pegamentos</v>
      </c>
      <c r="C1201" s="82" t="s">
        <v>1449</v>
      </c>
      <c r="D1201" s="81">
        <v>9</v>
      </c>
      <c r="E1201" s="71">
        <v>60</v>
      </c>
      <c r="F1201" s="70">
        <f t="shared" ca="1" si="71"/>
        <v>540</v>
      </c>
      <c r="G1201" s="45"/>
      <c r="H1201" s="45"/>
      <c r="I1201" s="45"/>
      <c r="J1201" s="45"/>
    </row>
    <row r="1202" spans="1:10" ht="13.5" customHeight="1" x14ac:dyDescent="0.2">
      <c r="A1202" s="84">
        <v>31162001</v>
      </c>
      <c r="B1202" s="69" t="str">
        <f t="shared" ca="1" si="70"/>
        <v>Chinches</v>
      </c>
      <c r="C1202" s="82" t="s">
        <v>1449</v>
      </c>
      <c r="D1202" s="81">
        <v>21</v>
      </c>
      <c r="E1202" s="71">
        <v>25</v>
      </c>
      <c r="F1202" s="70">
        <f t="shared" ca="1" si="71"/>
        <v>525</v>
      </c>
      <c r="G1202" s="45"/>
      <c r="H1202" s="45"/>
      <c r="I1202" s="45"/>
      <c r="J1202" s="45"/>
    </row>
    <row r="1203" spans="1:10" ht="13.5" customHeight="1" x14ac:dyDescent="0.2">
      <c r="A1203" s="84">
        <v>41111604</v>
      </c>
      <c r="B1203" s="69" t="str">
        <f t="shared" ca="1" si="70"/>
        <v>Reglas</v>
      </c>
      <c r="C1203" s="82" t="s">
        <v>1449</v>
      </c>
      <c r="D1203" s="81">
        <v>12</v>
      </c>
      <c r="E1203" s="71">
        <v>40</v>
      </c>
      <c r="F1203" s="70">
        <f t="shared" ca="1" si="71"/>
        <v>480</v>
      </c>
      <c r="G1203" s="45"/>
      <c r="H1203" s="45"/>
      <c r="I1203" s="45"/>
      <c r="J1203" s="45"/>
    </row>
    <row r="1204" spans="1:10" ht="13.5" customHeight="1" x14ac:dyDescent="0.2">
      <c r="A1204" s="84">
        <v>24112404</v>
      </c>
      <c r="B1204" s="69" t="str">
        <f t="shared" ca="1" si="70"/>
        <v>Caja</v>
      </c>
      <c r="C1204" s="82" t="s">
        <v>1449</v>
      </c>
      <c r="D1204" s="81">
        <v>8</v>
      </c>
      <c r="E1204" s="71">
        <v>45</v>
      </c>
      <c r="F1204" s="70">
        <f t="shared" ca="1" si="71"/>
        <v>360</v>
      </c>
      <c r="G1204" s="45"/>
      <c r="H1204" s="45"/>
      <c r="I1204" s="45"/>
      <c r="J1204" s="45"/>
    </row>
    <row r="1205" spans="1:10" ht="13.5" customHeight="1" x14ac:dyDescent="0.2">
      <c r="A1205" s="84">
        <v>53141507</v>
      </c>
      <c r="B1205" s="69" t="str">
        <f t="shared" ca="1" si="70"/>
        <v>Broches</v>
      </c>
      <c r="C1205" s="82" t="s">
        <v>16988</v>
      </c>
      <c r="D1205" s="81">
        <v>43</v>
      </c>
      <c r="E1205" s="71">
        <v>75</v>
      </c>
      <c r="F1205" s="70">
        <f t="shared" ca="1" si="71"/>
        <v>3225</v>
      </c>
      <c r="G1205" s="45"/>
      <c r="H1205" s="45"/>
      <c r="I1205" s="45"/>
      <c r="J1205" s="45"/>
    </row>
    <row r="1206" spans="1:10" ht="13.5" customHeight="1" x14ac:dyDescent="0.2">
      <c r="A1206" s="84">
        <v>41122407</v>
      </c>
      <c r="B1206" s="69" t="str">
        <f t="shared" ca="1" si="70"/>
        <v>Escalpelos para laboratorio</v>
      </c>
      <c r="C1206" s="82" t="s">
        <v>1449</v>
      </c>
      <c r="D1206" s="81">
        <v>3</v>
      </c>
      <c r="E1206" s="71">
        <v>150</v>
      </c>
      <c r="F1206" s="70">
        <f t="shared" ca="1" si="71"/>
        <v>450</v>
      </c>
      <c r="G1206" s="45"/>
      <c r="H1206" s="45"/>
      <c r="I1206" s="45"/>
      <c r="J1206" s="45"/>
    </row>
    <row r="1207" spans="1:10" ht="13.5" customHeight="1" x14ac:dyDescent="0.2">
      <c r="A1207" s="84">
        <v>41122407</v>
      </c>
      <c r="B1207" s="69" t="str">
        <f t="shared" ca="1" si="70"/>
        <v>Escalpelos para laboratorio</v>
      </c>
      <c r="C1207" s="82" t="s">
        <v>1449</v>
      </c>
      <c r="D1207" s="81">
        <v>3</v>
      </c>
      <c r="E1207" s="71">
        <v>160</v>
      </c>
      <c r="F1207" s="70">
        <f t="shared" ca="1" si="71"/>
        <v>480</v>
      </c>
      <c r="G1207" s="45"/>
      <c r="H1207" s="45"/>
      <c r="I1207" s="45"/>
      <c r="J1207" s="45"/>
    </row>
    <row r="1208" spans="1:10" ht="13.5" customHeight="1" x14ac:dyDescent="0.2">
      <c r="A1208" s="84">
        <v>44101603</v>
      </c>
      <c r="B1208" s="69" t="str">
        <f t="shared" ca="1" si="70"/>
        <v>Máquinas trituradoras de papel o accesorios</v>
      </c>
      <c r="C1208" s="82" t="s">
        <v>1449</v>
      </c>
      <c r="D1208" s="81">
        <v>2</v>
      </c>
      <c r="E1208" s="71">
        <v>15800</v>
      </c>
      <c r="F1208" s="70">
        <f t="shared" ca="1" si="71"/>
        <v>31600</v>
      </c>
      <c r="G1208" s="45"/>
      <c r="H1208" s="45"/>
      <c r="I1208" s="45"/>
      <c r="J1208" s="45"/>
    </row>
    <row r="1209" spans="1:10" ht="14.1" customHeight="1" x14ac:dyDescent="0.2">
      <c r="A1209" s="45"/>
      <c r="B1209" s="45"/>
      <c r="C1209" s="45"/>
      <c r="D1209" s="45"/>
      <c r="E1209" s="73" t="s">
        <v>12550</v>
      </c>
      <c r="F1209" s="74">
        <f ca="1">SUM(Table361[MONTO TOTAL ESTIMADO])</f>
        <v>821620</v>
      </c>
      <c r="G1209" s="45"/>
      <c r="H1209" s="45" t="str">
        <f>C1127</f>
        <v>Bienes</v>
      </c>
      <c r="I1209" s="45" t="str">
        <f>E1127</f>
        <v>Sí</v>
      </c>
      <c r="J1209" s="45" t="str">
        <f>D1127</f>
        <v>Compras Menores</v>
      </c>
    </row>
    <row r="1210" spans="1:10" ht="14.1" customHeight="1" thickBot="1" x14ac:dyDescent="0.3"/>
    <row r="1211" spans="1:10" ht="33.75" customHeight="1" thickBot="1" x14ac:dyDescent="0.25">
      <c r="A1211" s="64" t="s">
        <v>16382</v>
      </c>
      <c r="B1211" s="64" t="s">
        <v>161</v>
      </c>
      <c r="C1211" s="64" t="s">
        <v>11724</v>
      </c>
      <c r="D1211" s="64" t="s">
        <v>14377</v>
      </c>
      <c r="E1211" s="64" t="s">
        <v>10962</v>
      </c>
      <c r="F1211" s="64" t="s">
        <v>11095</v>
      </c>
      <c r="G1211" s="45"/>
      <c r="H1211" s="45"/>
      <c r="I1211" s="45"/>
      <c r="J1211" s="45"/>
    </row>
    <row r="1212" spans="1:10" ht="13.5" customHeight="1" thickBot="1" x14ac:dyDescent="0.25">
      <c r="A1212" s="66" t="s">
        <v>18859</v>
      </c>
      <c r="B1212" s="66" t="s">
        <v>18860</v>
      </c>
      <c r="C1212" s="66" t="s">
        <v>17798</v>
      </c>
      <c r="D1212" s="66" t="s">
        <v>17483</v>
      </c>
      <c r="E1212" s="66" t="s">
        <v>17854</v>
      </c>
      <c r="F1212" s="66"/>
      <c r="G1212" s="45"/>
      <c r="H1212" s="45"/>
      <c r="I1212" s="45"/>
      <c r="J1212" s="45"/>
    </row>
    <row r="1213" spans="1:10" ht="14.1" customHeight="1" thickBot="1" x14ac:dyDescent="0.25">
      <c r="A1213" s="101" t="s">
        <v>14827</v>
      </c>
      <c r="B1213" s="67" t="s">
        <v>8528</v>
      </c>
      <c r="C1213" s="76">
        <v>44835</v>
      </c>
      <c r="D1213" s="101" t="s">
        <v>9386</v>
      </c>
      <c r="E1213" s="67" t="s">
        <v>13093</v>
      </c>
      <c r="F1213" s="66" t="s">
        <v>3080</v>
      </c>
      <c r="G1213" s="45"/>
      <c r="H1213" s="45"/>
      <c r="I1213" s="45"/>
      <c r="J1213" s="45"/>
    </row>
    <row r="1214" spans="1:10" ht="14.1" customHeight="1" thickBot="1" x14ac:dyDescent="0.25">
      <c r="A1214" s="102"/>
      <c r="B1214" s="67" t="s">
        <v>1786</v>
      </c>
      <c r="C1214" s="95">
        <f>IF(C1213="","",IF(AND(MONTH(C1213)&gt;=1,MONTH(C1213)&lt;=3),1,IF(AND(MONTH(C1213)&gt;=4,MONTH(C1213)&lt;=6),2,IF(AND(MONTH(C1213)&gt;=7,MONTH(C1213)&lt;=9),3,4))))</f>
        <v>4</v>
      </c>
      <c r="D1214" s="102"/>
      <c r="E1214" s="67" t="s">
        <v>2417</v>
      </c>
      <c r="F1214" s="66" t="s">
        <v>11112</v>
      </c>
      <c r="G1214" s="45"/>
      <c r="H1214" s="45"/>
      <c r="I1214" s="45"/>
      <c r="J1214" s="45"/>
    </row>
    <row r="1215" spans="1:10" ht="14.1" customHeight="1" thickBot="1" x14ac:dyDescent="0.25">
      <c r="A1215" s="102"/>
      <c r="B1215" s="67" t="s">
        <v>12942</v>
      </c>
      <c r="C1215" s="76">
        <v>44926</v>
      </c>
      <c r="D1215" s="102"/>
      <c r="E1215" s="67" t="s">
        <v>3073</v>
      </c>
      <c r="F1215" s="66" t="s">
        <v>11112</v>
      </c>
      <c r="G1215" s="45"/>
      <c r="H1215" s="45"/>
      <c r="I1215" s="45"/>
      <c r="J1215" s="45"/>
    </row>
    <row r="1216" spans="1:10" ht="14.1" customHeight="1" thickBot="1" x14ac:dyDescent="0.25">
      <c r="A1216" s="102"/>
      <c r="B1216" s="67" t="s">
        <v>1786</v>
      </c>
      <c r="C1216" s="95">
        <f>IF(C1215="","",IF(AND(MONTH(C1215)&gt;=1,MONTH(C1215)&lt;=3),1,IF(AND(MONTH(C1215)&gt;=4,MONTH(C1215)&lt;=6),2,IF(AND(MONTH(C1215)&gt;=7,MONTH(C1215)&lt;=9),3,4))))</f>
        <v>4</v>
      </c>
      <c r="D1216" s="102"/>
      <c r="E1216" s="67" t="s">
        <v>13192</v>
      </c>
      <c r="F1216" s="66" t="s">
        <v>11112</v>
      </c>
      <c r="G1216" s="45"/>
      <c r="H1216" s="45"/>
      <c r="I1216" s="45"/>
      <c r="J1216" s="45"/>
    </row>
    <row r="1217" spans="1:10" ht="14.1" customHeight="1" thickBot="1" x14ac:dyDescent="0.25">
      <c r="A1217" s="45"/>
      <c r="B1217" s="45"/>
      <c r="C1217" s="45"/>
      <c r="D1217" s="45"/>
      <c r="E1217" s="45"/>
      <c r="F1217" s="45"/>
      <c r="G1217" s="45"/>
      <c r="H1217" s="45"/>
      <c r="I1217" s="45"/>
      <c r="J1217" s="45"/>
    </row>
    <row r="1218" spans="1:10" ht="14.1" customHeight="1" thickBot="1" x14ac:dyDescent="0.25">
      <c r="A1218" s="72" t="s">
        <v>15735</v>
      </c>
      <c r="B1218" s="72" t="s">
        <v>16146</v>
      </c>
      <c r="C1218" s="72" t="s">
        <v>15641</v>
      </c>
      <c r="D1218" s="72" t="s">
        <v>15251</v>
      </c>
      <c r="E1218" s="72" t="s">
        <v>6932</v>
      </c>
      <c r="F1218" s="72" t="s">
        <v>15280</v>
      </c>
      <c r="G1218" s="45"/>
      <c r="H1218" s="45"/>
      <c r="I1218" s="45"/>
      <c r="J1218" s="45"/>
    </row>
    <row r="1219" spans="1:10" ht="14.1" customHeight="1" x14ac:dyDescent="0.2">
      <c r="A1219" s="84">
        <v>14111507</v>
      </c>
      <c r="B1219" s="69" t="str">
        <f t="shared" ref="B1219:B1250" ca="1" si="72">IFERROR(INDEX(UNSPSCDes,MATCH(INDIRECT(ADDRESS(ROW(),COLUMN()-1,4)),UNSPSCCode,0)),"")</f>
        <v>Papel para impresora o fotocopiadora</v>
      </c>
      <c r="C1219" s="82" t="s">
        <v>8725</v>
      </c>
      <c r="D1219" s="81">
        <v>350</v>
      </c>
      <c r="E1219" s="71">
        <v>200</v>
      </c>
      <c r="F1219" s="70">
        <f t="shared" ref="F1219:F1250" ca="1" si="73">INDIRECT(ADDRESS(ROW(),COLUMN()-2,4))*INDIRECT(ADDRESS(ROW(),COLUMN()-1,4))</f>
        <v>70000</v>
      </c>
      <c r="G1219" s="45"/>
      <c r="H1219" s="45"/>
      <c r="I1219" s="45"/>
      <c r="J1219" s="45"/>
    </row>
    <row r="1220" spans="1:10" ht="13.5" customHeight="1" x14ac:dyDescent="0.2">
      <c r="A1220" s="84">
        <v>14111507</v>
      </c>
      <c r="B1220" s="69" t="str">
        <f t="shared" ca="1" si="72"/>
        <v>Papel para impresora o fotocopiadora</v>
      </c>
      <c r="C1220" s="82" t="s">
        <v>8725</v>
      </c>
      <c r="D1220" s="81">
        <v>40</v>
      </c>
      <c r="E1220" s="71">
        <v>300</v>
      </c>
      <c r="F1220" s="70">
        <f t="shared" ca="1" si="73"/>
        <v>12000</v>
      </c>
      <c r="G1220" s="45"/>
      <c r="H1220" s="45"/>
      <c r="I1220" s="45"/>
      <c r="J1220" s="45"/>
    </row>
    <row r="1221" spans="1:10" ht="13.5" customHeight="1" x14ac:dyDescent="0.2">
      <c r="A1221" s="84">
        <v>14111507</v>
      </c>
      <c r="B1221" s="69" t="str">
        <f t="shared" ca="1" si="72"/>
        <v>Papel para impresora o fotocopiadora</v>
      </c>
      <c r="C1221" s="82" t="s">
        <v>8725</v>
      </c>
      <c r="D1221" s="81">
        <v>43</v>
      </c>
      <c r="E1221" s="71">
        <v>350</v>
      </c>
      <c r="F1221" s="70">
        <f t="shared" ca="1" si="73"/>
        <v>15050</v>
      </c>
      <c r="G1221" s="45"/>
      <c r="H1221" s="45"/>
      <c r="I1221" s="45"/>
      <c r="J1221" s="45"/>
    </row>
    <row r="1222" spans="1:10" ht="13.5" customHeight="1" x14ac:dyDescent="0.2">
      <c r="A1222" s="84">
        <v>14111509</v>
      </c>
      <c r="B1222" s="69" t="str">
        <f t="shared" ca="1" si="72"/>
        <v>Papel membreteado</v>
      </c>
      <c r="C1222" s="82" t="s">
        <v>8725</v>
      </c>
      <c r="D1222" s="81">
        <v>24</v>
      </c>
      <c r="E1222" s="71">
        <v>4500</v>
      </c>
      <c r="F1222" s="70">
        <f t="shared" ca="1" si="73"/>
        <v>108000</v>
      </c>
      <c r="G1222" s="45"/>
      <c r="H1222" s="45"/>
      <c r="I1222" s="45"/>
      <c r="J1222" s="45"/>
    </row>
    <row r="1223" spans="1:10" ht="13.5" customHeight="1" x14ac:dyDescent="0.2">
      <c r="A1223" s="84">
        <v>14111606</v>
      </c>
      <c r="B1223" s="69" t="str">
        <f t="shared" ca="1" si="72"/>
        <v>Papel para artes o artesanías</v>
      </c>
      <c r="C1223" s="82" t="s">
        <v>1449</v>
      </c>
      <c r="D1223" s="81">
        <v>20</v>
      </c>
      <c r="E1223" s="71">
        <v>3000</v>
      </c>
      <c r="F1223" s="70">
        <f t="shared" ca="1" si="73"/>
        <v>60000</v>
      </c>
      <c r="G1223" s="45"/>
      <c r="H1223" s="45"/>
      <c r="I1223" s="45"/>
      <c r="J1223" s="45"/>
    </row>
    <row r="1224" spans="1:10" ht="13.5" customHeight="1" x14ac:dyDescent="0.2">
      <c r="A1224" s="84">
        <v>44121716</v>
      </c>
      <c r="B1224" s="69" t="str">
        <f t="shared" ca="1" si="72"/>
        <v>Resaltadores</v>
      </c>
      <c r="C1224" s="82" t="s">
        <v>16988</v>
      </c>
      <c r="D1224" s="81">
        <v>54</v>
      </c>
      <c r="E1224" s="71">
        <v>120</v>
      </c>
      <c r="F1224" s="70">
        <f t="shared" ca="1" si="73"/>
        <v>6480</v>
      </c>
      <c r="G1224" s="45"/>
      <c r="H1224" s="45"/>
      <c r="I1224" s="45"/>
      <c r="J1224" s="45"/>
    </row>
    <row r="1225" spans="1:10" ht="13.5" customHeight="1" x14ac:dyDescent="0.2">
      <c r="A1225" s="84">
        <v>44121706</v>
      </c>
      <c r="B1225" s="69" t="str">
        <f t="shared" ca="1" si="72"/>
        <v>Lápices de madera</v>
      </c>
      <c r="C1225" s="82" t="s">
        <v>16988</v>
      </c>
      <c r="D1225" s="81">
        <v>59</v>
      </c>
      <c r="E1225" s="71">
        <v>45</v>
      </c>
      <c r="F1225" s="70">
        <f t="shared" ca="1" si="73"/>
        <v>2655</v>
      </c>
      <c r="G1225" s="45"/>
      <c r="H1225" s="45"/>
      <c r="I1225" s="45"/>
      <c r="J1225" s="45"/>
    </row>
    <row r="1226" spans="1:10" ht="13.5" customHeight="1" x14ac:dyDescent="0.2">
      <c r="A1226" s="84">
        <v>44111611</v>
      </c>
      <c r="B1226" s="69" t="str">
        <f t="shared" ca="1" si="72"/>
        <v>Clips para billetes</v>
      </c>
      <c r="C1226" s="82" t="s">
        <v>16988</v>
      </c>
      <c r="D1226" s="81">
        <v>12</v>
      </c>
      <c r="E1226" s="71">
        <v>20</v>
      </c>
      <c r="F1226" s="70">
        <f t="shared" ca="1" si="73"/>
        <v>240</v>
      </c>
      <c r="G1226" s="45"/>
      <c r="H1226" s="45"/>
      <c r="I1226" s="45"/>
      <c r="J1226" s="45"/>
    </row>
    <row r="1227" spans="1:10" ht="13.5" customHeight="1" x14ac:dyDescent="0.2">
      <c r="A1227" s="84">
        <v>44111611</v>
      </c>
      <c r="B1227" s="69" t="str">
        <f t="shared" ca="1" si="72"/>
        <v>Clips para billetes</v>
      </c>
      <c r="C1227" s="82" t="s">
        <v>16988</v>
      </c>
      <c r="D1227" s="81">
        <v>61</v>
      </c>
      <c r="E1227" s="71">
        <v>20</v>
      </c>
      <c r="F1227" s="70">
        <f t="shared" ca="1" si="73"/>
        <v>1220</v>
      </c>
      <c r="G1227" s="45"/>
      <c r="H1227" s="45"/>
      <c r="I1227" s="45"/>
      <c r="J1227" s="45"/>
    </row>
    <row r="1228" spans="1:10" ht="13.5" customHeight="1" x14ac:dyDescent="0.2">
      <c r="A1228" s="84">
        <v>44111611</v>
      </c>
      <c r="B1228" s="69" t="str">
        <f t="shared" ca="1" si="72"/>
        <v>Clips para billetes</v>
      </c>
      <c r="C1228" s="82" t="s">
        <v>16988</v>
      </c>
      <c r="D1228" s="81">
        <v>19</v>
      </c>
      <c r="E1228" s="71">
        <v>20</v>
      </c>
      <c r="F1228" s="70">
        <f t="shared" ca="1" si="73"/>
        <v>380</v>
      </c>
      <c r="G1228" s="45"/>
      <c r="H1228" s="45"/>
      <c r="I1228" s="45"/>
      <c r="J1228" s="45"/>
    </row>
    <row r="1229" spans="1:10" ht="13.5" customHeight="1" x14ac:dyDescent="0.2">
      <c r="A1229" s="84">
        <v>44111611</v>
      </c>
      <c r="B1229" s="69" t="str">
        <f t="shared" ca="1" si="72"/>
        <v>Clips para billetes</v>
      </c>
      <c r="C1229" s="82" t="s">
        <v>16988</v>
      </c>
      <c r="D1229" s="81">
        <v>74</v>
      </c>
      <c r="E1229" s="71">
        <v>25</v>
      </c>
      <c r="F1229" s="70">
        <f t="shared" ca="1" si="73"/>
        <v>1850</v>
      </c>
      <c r="G1229" s="45"/>
      <c r="H1229" s="45"/>
      <c r="I1229" s="45"/>
      <c r="J1229" s="45"/>
    </row>
    <row r="1230" spans="1:10" ht="13.5" customHeight="1" x14ac:dyDescent="0.2">
      <c r="A1230" s="84">
        <v>44111611</v>
      </c>
      <c r="B1230" s="69" t="str">
        <f t="shared" ca="1" si="72"/>
        <v>Clips para billetes</v>
      </c>
      <c r="C1230" s="82" t="s">
        <v>16988</v>
      </c>
      <c r="D1230" s="81">
        <v>18</v>
      </c>
      <c r="E1230" s="71">
        <v>20</v>
      </c>
      <c r="F1230" s="70">
        <f t="shared" ca="1" si="73"/>
        <v>360</v>
      </c>
      <c r="G1230" s="45"/>
      <c r="H1230" s="45"/>
      <c r="I1230" s="45"/>
      <c r="J1230" s="45"/>
    </row>
    <row r="1231" spans="1:10" ht="13.5" customHeight="1" x14ac:dyDescent="0.2">
      <c r="A1231" s="84">
        <v>44122104</v>
      </c>
      <c r="B1231" s="69" t="str">
        <f t="shared" ca="1" si="72"/>
        <v>Clips para papel</v>
      </c>
      <c r="C1231" s="82" t="s">
        <v>16988</v>
      </c>
      <c r="D1231" s="81">
        <v>79</v>
      </c>
      <c r="E1231" s="71">
        <v>15</v>
      </c>
      <c r="F1231" s="70">
        <f t="shared" ca="1" si="73"/>
        <v>1185</v>
      </c>
      <c r="G1231" s="45"/>
      <c r="H1231" s="45"/>
      <c r="I1231" s="45"/>
      <c r="J1231" s="45"/>
    </row>
    <row r="1232" spans="1:10" ht="13.5" customHeight="1" x14ac:dyDescent="0.2">
      <c r="A1232" s="84">
        <v>44122104</v>
      </c>
      <c r="B1232" s="69" t="str">
        <f t="shared" ca="1" si="72"/>
        <v>Clips para papel</v>
      </c>
      <c r="C1232" s="82" t="s">
        <v>16988</v>
      </c>
      <c r="D1232" s="81">
        <v>87</v>
      </c>
      <c r="E1232" s="71">
        <v>22</v>
      </c>
      <c r="F1232" s="70">
        <f t="shared" ca="1" si="73"/>
        <v>1914</v>
      </c>
      <c r="G1232" s="45"/>
      <c r="H1232" s="45"/>
      <c r="I1232" s="45"/>
      <c r="J1232" s="45"/>
    </row>
    <row r="1233" spans="1:10" ht="13.5" customHeight="1" x14ac:dyDescent="0.2">
      <c r="A1233" s="84">
        <v>43232503</v>
      </c>
      <c r="B1233" s="69" t="str">
        <f t="shared" ca="1" si="72"/>
        <v>Correctores de ortografía</v>
      </c>
      <c r="C1233" s="82" t="s">
        <v>1449</v>
      </c>
      <c r="D1233" s="81">
        <v>56</v>
      </c>
      <c r="E1233" s="71">
        <v>60</v>
      </c>
      <c r="F1233" s="70">
        <f t="shared" ca="1" si="73"/>
        <v>3360</v>
      </c>
      <c r="G1233" s="45"/>
      <c r="H1233" s="45"/>
      <c r="I1233" s="45"/>
      <c r="J1233" s="45"/>
    </row>
    <row r="1234" spans="1:10" ht="13.5" customHeight="1" x14ac:dyDescent="0.2">
      <c r="A1234" s="84">
        <v>60103107</v>
      </c>
      <c r="B1234" s="69" t="str">
        <f t="shared" ca="1" si="72"/>
        <v>Bandas elásticas para tableros geométricos</v>
      </c>
      <c r="C1234" s="82" t="s">
        <v>16988</v>
      </c>
      <c r="D1234" s="81">
        <v>75</v>
      </c>
      <c r="E1234" s="71">
        <v>30</v>
      </c>
      <c r="F1234" s="70">
        <f t="shared" ca="1" si="73"/>
        <v>2250</v>
      </c>
      <c r="G1234" s="45"/>
      <c r="H1234" s="45"/>
      <c r="I1234" s="45"/>
      <c r="J1234" s="45"/>
    </row>
    <row r="1235" spans="1:10" ht="13.5" customHeight="1" x14ac:dyDescent="0.2">
      <c r="A1235" s="84">
        <v>44121503</v>
      </c>
      <c r="B1235" s="69" t="str">
        <f t="shared" ca="1" si="72"/>
        <v>Sobres</v>
      </c>
      <c r="C1235" s="82" t="s">
        <v>1449</v>
      </c>
      <c r="D1235" s="81">
        <v>405</v>
      </c>
      <c r="E1235" s="71">
        <v>35</v>
      </c>
      <c r="F1235" s="70">
        <f t="shared" ca="1" si="73"/>
        <v>14175</v>
      </c>
      <c r="G1235" s="45"/>
      <c r="H1235" s="45"/>
      <c r="I1235" s="45"/>
      <c r="J1235" s="45"/>
    </row>
    <row r="1236" spans="1:10" ht="13.5" customHeight="1" x14ac:dyDescent="0.2">
      <c r="A1236" s="84">
        <v>44121503</v>
      </c>
      <c r="B1236" s="69" t="str">
        <f t="shared" ca="1" si="72"/>
        <v>Sobres</v>
      </c>
      <c r="C1236" s="82" t="s">
        <v>1449</v>
      </c>
      <c r="D1236" s="81">
        <v>479</v>
      </c>
      <c r="E1236" s="71">
        <v>35</v>
      </c>
      <c r="F1236" s="70">
        <f t="shared" ca="1" si="73"/>
        <v>16765</v>
      </c>
      <c r="G1236" s="45"/>
      <c r="H1236" s="45"/>
      <c r="I1236" s="45"/>
      <c r="J1236" s="45"/>
    </row>
    <row r="1237" spans="1:10" ht="13.5" customHeight="1" x14ac:dyDescent="0.2">
      <c r="A1237" s="84">
        <v>44121503</v>
      </c>
      <c r="B1237" s="69" t="str">
        <f t="shared" ca="1" si="72"/>
        <v>Sobres</v>
      </c>
      <c r="C1237" s="82" t="s">
        <v>1449</v>
      </c>
      <c r="D1237" s="81">
        <v>12</v>
      </c>
      <c r="E1237" s="71">
        <v>35</v>
      </c>
      <c r="F1237" s="70">
        <f t="shared" ca="1" si="73"/>
        <v>420</v>
      </c>
      <c r="G1237" s="45"/>
      <c r="H1237" s="45"/>
      <c r="I1237" s="45"/>
      <c r="J1237" s="45"/>
    </row>
    <row r="1238" spans="1:10" ht="13.5" customHeight="1" x14ac:dyDescent="0.2">
      <c r="A1238" s="84">
        <v>44121503</v>
      </c>
      <c r="B1238" s="69" t="str">
        <f t="shared" ca="1" si="72"/>
        <v>Sobres</v>
      </c>
      <c r="C1238" s="82" t="s">
        <v>1449</v>
      </c>
      <c r="D1238" s="81">
        <v>130</v>
      </c>
      <c r="E1238" s="71">
        <v>35</v>
      </c>
      <c r="F1238" s="70">
        <f t="shared" ca="1" si="73"/>
        <v>4550</v>
      </c>
      <c r="G1238" s="45"/>
      <c r="H1238" s="45"/>
      <c r="I1238" s="45"/>
      <c r="J1238" s="45"/>
    </row>
    <row r="1239" spans="1:10" ht="13.5" customHeight="1" x14ac:dyDescent="0.2">
      <c r="A1239" s="84">
        <v>44121503</v>
      </c>
      <c r="B1239" s="69" t="str">
        <f t="shared" ca="1" si="72"/>
        <v>Sobres</v>
      </c>
      <c r="C1239" s="82" t="s">
        <v>1449</v>
      </c>
      <c r="D1239" s="81">
        <v>1650</v>
      </c>
      <c r="E1239" s="71">
        <v>35</v>
      </c>
      <c r="F1239" s="70">
        <f t="shared" ca="1" si="73"/>
        <v>57750</v>
      </c>
      <c r="G1239" s="45"/>
      <c r="H1239" s="45"/>
      <c r="I1239" s="45"/>
      <c r="J1239" s="45"/>
    </row>
    <row r="1240" spans="1:10" ht="13.5" customHeight="1" x14ac:dyDescent="0.2">
      <c r="A1240" s="84">
        <v>44121506</v>
      </c>
      <c r="B1240" s="69" t="str">
        <f t="shared" ca="1" si="72"/>
        <v>Sobres estándar</v>
      </c>
      <c r="C1240" s="82" t="s">
        <v>1449</v>
      </c>
      <c r="D1240" s="81">
        <v>175</v>
      </c>
      <c r="E1240" s="71">
        <v>30</v>
      </c>
      <c r="F1240" s="70">
        <f t="shared" ca="1" si="73"/>
        <v>5250</v>
      </c>
      <c r="G1240" s="45"/>
      <c r="H1240" s="45"/>
      <c r="I1240" s="45"/>
      <c r="J1240" s="45"/>
    </row>
    <row r="1241" spans="1:10" ht="13.5" customHeight="1" x14ac:dyDescent="0.2">
      <c r="A1241" s="84">
        <v>44121505</v>
      </c>
      <c r="B1241" s="69" t="str">
        <f t="shared" ca="1" si="72"/>
        <v>Sobres especiales</v>
      </c>
      <c r="C1241" s="82" t="s">
        <v>1449</v>
      </c>
      <c r="D1241" s="81">
        <v>100</v>
      </c>
      <c r="E1241" s="71">
        <v>35</v>
      </c>
      <c r="F1241" s="70">
        <f t="shared" ca="1" si="73"/>
        <v>3500</v>
      </c>
      <c r="G1241" s="45"/>
      <c r="H1241" s="45"/>
      <c r="I1241" s="45"/>
      <c r="J1241" s="45"/>
    </row>
    <row r="1242" spans="1:10" ht="13.5" customHeight="1" x14ac:dyDescent="0.2">
      <c r="A1242" s="84">
        <v>44121505</v>
      </c>
      <c r="B1242" s="69" t="str">
        <f t="shared" ca="1" si="72"/>
        <v>Sobres especiales</v>
      </c>
      <c r="C1242" s="82" t="s">
        <v>10374</v>
      </c>
      <c r="D1242" s="81">
        <v>3</v>
      </c>
      <c r="E1242" s="71">
        <v>35</v>
      </c>
      <c r="F1242" s="70">
        <f t="shared" ca="1" si="73"/>
        <v>105</v>
      </c>
      <c r="G1242" s="45"/>
      <c r="H1242" s="45"/>
      <c r="I1242" s="45"/>
      <c r="J1242" s="45"/>
    </row>
    <row r="1243" spans="1:10" ht="13.5" customHeight="1" x14ac:dyDescent="0.2">
      <c r="A1243" s="84">
        <v>44121505</v>
      </c>
      <c r="B1243" s="69" t="str">
        <f t="shared" ca="1" si="72"/>
        <v>Sobres especiales</v>
      </c>
      <c r="C1243" s="82" t="s">
        <v>1449</v>
      </c>
      <c r="D1243" s="81">
        <v>50</v>
      </c>
      <c r="E1243" s="71">
        <v>35</v>
      </c>
      <c r="F1243" s="70">
        <f t="shared" ca="1" si="73"/>
        <v>1750</v>
      </c>
      <c r="G1243" s="45"/>
      <c r="H1243" s="45"/>
      <c r="I1243" s="45"/>
      <c r="J1243" s="45"/>
    </row>
    <row r="1244" spans="1:10" ht="13.5" customHeight="1" x14ac:dyDescent="0.2">
      <c r="A1244" s="84">
        <v>14111530</v>
      </c>
      <c r="B1244" s="69" t="str">
        <f t="shared" ca="1" si="72"/>
        <v>Papel de notas autoadhesivas</v>
      </c>
      <c r="C1244" s="82" t="s">
        <v>1449</v>
      </c>
      <c r="D1244" s="81">
        <v>263</v>
      </c>
      <c r="E1244" s="71">
        <v>55</v>
      </c>
      <c r="F1244" s="70">
        <f t="shared" ca="1" si="73"/>
        <v>14465</v>
      </c>
      <c r="G1244" s="45"/>
      <c r="H1244" s="45"/>
      <c r="I1244" s="45"/>
      <c r="J1244" s="45"/>
    </row>
    <row r="1245" spans="1:10" ht="13.5" customHeight="1" x14ac:dyDescent="0.2">
      <c r="A1245" s="84">
        <v>14111530</v>
      </c>
      <c r="B1245" s="69" t="str">
        <f t="shared" ca="1" si="72"/>
        <v>Papel de notas autoadhesivas</v>
      </c>
      <c r="C1245" s="82" t="s">
        <v>1449</v>
      </c>
      <c r="D1245" s="81">
        <v>47</v>
      </c>
      <c r="E1245" s="71">
        <v>55</v>
      </c>
      <c r="F1245" s="70">
        <f t="shared" ca="1" si="73"/>
        <v>2585</v>
      </c>
      <c r="G1245" s="45"/>
      <c r="H1245" s="45"/>
      <c r="I1245" s="45"/>
      <c r="J1245" s="45"/>
    </row>
    <row r="1246" spans="1:10" ht="13.5" customHeight="1" x14ac:dyDescent="0.2">
      <c r="A1246" s="84">
        <v>14111530</v>
      </c>
      <c r="B1246" s="69" t="str">
        <f t="shared" ca="1" si="72"/>
        <v>Papel de notas autoadhesivas</v>
      </c>
      <c r="C1246" s="82" t="s">
        <v>1449</v>
      </c>
      <c r="D1246" s="81">
        <v>1</v>
      </c>
      <c r="E1246" s="71">
        <v>55</v>
      </c>
      <c r="F1246" s="70">
        <f t="shared" ca="1" si="73"/>
        <v>55</v>
      </c>
      <c r="G1246" s="45"/>
      <c r="H1246" s="45"/>
      <c r="I1246" s="45"/>
      <c r="J1246" s="45"/>
    </row>
    <row r="1247" spans="1:10" ht="13.5" customHeight="1" x14ac:dyDescent="0.2">
      <c r="A1247" s="84">
        <v>44122011</v>
      </c>
      <c r="B1247" s="69" t="str">
        <f t="shared" ca="1" si="72"/>
        <v>Folders</v>
      </c>
      <c r="C1247" s="82" t="s">
        <v>16988</v>
      </c>
      <c r="D1247" s="81">
        <v>34</v>
      </c>
      <c r="E1247" s="71">
        <v>350</v>
      </c>
      <c r="F1247" s="70">
        <f t="shared" ca="1" si="73"/>
        <v>11900</v>
      </c>
      <c r="G1247" s="45"/>
      <c r="H1247" s="45"/>
      <c r="I1247" s="45"/>
      <c r="J1247" s="45"/>
    </row>
    <row r="1248" spans="1:10" ht="13.5" customHeight="1" x14ac:dyDescent="0.2">
      <c r="A1248" s="84">
        <v>44122011</v>
      </c>
      <c r="B1248" s="69" t="str">
        <f t="shared" ca="1" si="72"/>
        <v>Folders</v>
      </c>
      <c r="C1248" s="82" t="s">
        <v>16988</v>
      </c>
      <c r="D1248" s="81">
        <v>11</v>
      </c>
      <c r="E1248" s="71">
        <v>350</v>
      </c>
      <c r="F1248" s="70">
        <f t="shared" ca="1" si="73"/>
        <v>3850</v>
      </c>
      <c r="G1248" s="45"/>
      <c r="H1248" s="45"/>
      <c r="I1248" s="45"/>
      <c r="J1248" s="45"/>
    </row>
    <row r="1249" spans="1:10" ht="13.5" customHeight="1" x14ac:dyDescent="0.2">
      <c r="A1249" s="84">
        <v>44122011</v>
      </c>
      <c r="B1249" s="69" t="str">
        <f t="shared" ca="1" si="72"/>
        <v>Folders</v>
      </c>
      <c r="C1249" s="82" t="s">
        <v>16988</v>
      </c>
      <c r="D1249" s="81">
        <v>1</v>
      </c>
      <c r="E1249" s="71">
        <v>350</v>
      </c>
      <c r="F1249" s="70">
        <f t="shared" ca="1" si="73"/>
        <v>350</v>
      </c>
      <c r="G1249" s="45"/>
      <c r="H1249" s="45"/>
      <c r="I1249" s="45"/>
      <c r="J1249" s="45"/>
    </row>
    <row r="1250" spans="1:10" ht="13.5" customHeight="1" x14ac:dyDescent="0.2">
      <c r="A1250" s="84">
        <v>44122011</v>
      </c>
      <c r="B1250" s="69" t="str">
        <f t="shared" ca="1" si="72"/>
        <v>Folders</v>
      </c>
      <c r="C1250" s="82" t="s">
        <v>16988</v>
      </c>
      <c r="D1250" s="81">
        <v>44</v>
      </c>
      <c r="E1250" s="71">
        <v>350</v>
      </c>
      <c r="F1250" s="70">
        <f t="shared" ca="1" si="73"/>
        <v>15400</v>
      </c>
      <c r="G1250" s="45"/>
      <c r="H1250" s="45"/>
      <c r="I1250" s="45"/>
      <c r="J1250" s="45"/>
    </row>
    <row r="1251" spans="1:10" ht="13.5" customHeight="1" x14ac:dyDescent="0.2">
      <c r="A1251" s="84">
        <v>44122011</v>
      </c>
      <c r="B1251" s="69" t="str">
        <f t="shared" ref="B1251:B1282" ca="1" si="74">IFERROR(INDEX(UNSPSCDes,MATCH(INDIRECT(ADDRESS(ROW(),COLUMN()-1,4)),UNSPSCCode,0)),"")</f>
        <v>Folders</v>
      </c>
      <c r="C1251" s="82" t="s">
        <v>1449</v>
      </c>
      <c r="D1251" s="81">
        <v>1200</v>
      </c>
      <c r="E1251" s="71">
        <v>350</v>
      </c>
      <c r="F1251" s="70">
        <f t="shared" ref="F1251:F1282" ca="1" si="75">INDIRECT(ADDRESS(ROW(),COLUMN()-2,4))*INDIRECT(ADDRESS(ROW(),COLUMN()-1,4))</f>
        <v>420000</v>
      </c>
      <c r="G1251" s="45"/>
      <c r="H1251" s="45"/>
      <c r="I1251" s="45"/>
      <c r="J1251" s="45"/>
    </row>
    <row r="1252" spans="1:10" ht="13.5" customHeight="1" x14ac:dyDescent="0.2">
      <c r="A1252" s="84">
        <v>44122017</v>
      </c>
      <c r="B1252" s="69" t="str">
        <f t="shared" ca="1" si="74"/>
        <v>Folders de colgar o accesorios</v>
      </c>
      <c r="C1252" s="82" t="s">
        <v>16988</v>
      </c>
      <c r="D1252" s="81">
        <v>45</v>
      </c>
      <c r="E1252" s="71">
        <v>300</v>
      </c>
      <c r="F1252" s="70">
        <f t="shared" ca="1" si="75"/>
        <v>13500</v>
      </c>
      <c r="G1252" s="45"/>
      <c r="H1252" s="45"/>
      <c r="I1252" s="45"/>
      <c r="J1252" s="45"/>
    </row>
    <row r="1253" spans="1:10" ht="13.5" customHeight="1" x14ac:dyDescent="0.2">
      <c r="A1253" s="84">
        <v>44122025</v>
      </c>
      <c r="B1253" s="69" t="str">
        <f t="shared" ca="1" si="74"/>
        <v>Bolsillos de carpetas o accesorios</v>
      </c>
      <c r="C1253" s="82" t="s">
        <v>16988</v>
      </c>
      <c r="D1253" s="81">
        <v>15</v>
      </c>
      <c r="E1253" s="71">
        <v>150</v>
      </c>
      <c r="F1253" s="70">
        <f t="shared" ca="1" si="75"/>
        <v>2250</v>
      </c>
      <c r="G1253" s="45"/>
      <c r="H1253" s="45"/>
      <c r="I1253" s="45"/>
      <c r="J1253" s="45"/>
    </row>
    <row r="1254" spans="1:10" ht="13.5" customHeight="1" x14ac:dyDescent="0.2">
      <c r="A1254" s="84">
        <v>44121701</v>
      </c>
      <c r="B1254" s="69" t="str">
        <f t="shared" ca="1" si="74"/>
        <v>Bolígrafos</v>
      </c>
      <c r="C1254" s="82" t="s">
        <v>16988</v>
      </c>
      <c r="D1254" s="81">
        <v>113</v>
      </c>
      <c r="E1254" s="71">
        <v>55</v>
      </c>
      <c r="F1254" s="70">
        <f t="shared" ca="1" si="75"/>
        <v>6215</v>
      </c>
      <c r="G1254" s="45"/>
      <c r="H1254" s="45"/>
      <c r="I1254" s="45"/>
      <c r="J1254" s="45"/>
    </row>
    <row r="1255" spans="1:10" ht="13.5" customHeight="1" x14ac:dyDescent="0.2">
      <c r="A1255" s="84">
        <v>44121701</v>
      </c>
      <c r="B1255" s="69" t="str">
        <f t="shared" ca="1" si="74"/>
        <v>Bolígrafos</v>
      </c>
      <c r="C1255" s="82" t="s">
        <v>16988</v>
      </c>
      <c r="D1255" s="81">
        <v>27</v>
      </c>
      <c r="E1255" s="71">
        <v>40</v>
      </c>
      <c r="F1255" s="70">
        <f t="shared" ca="1" si="75"/>
        <v>1080</v>
      </c>
      <c r="G1255" s="45"/>
      <c r="H1255" s="45"/>
      <c r="I1255" s="45"/>
      <c r="J1255" s="45"/>
    </row>
    <row r="1256" spans="1:10" ht="13.5" customHeight="1" x14ac:dyDescent="0.2">
      <c r="A1256" s="84">
        <v>60121501</v>
      </c>
      <c r="B1256" s="69" t="str">
        <f t="shared" ca="1" si="74"/>
        <v>Marcadores a base de agua</v>
      </c>
      <c r="C1256" s="82" t="s">
        <v>16988</v>
      </c>
      <c r="D1256" s="81">
        <v>6</v>
      </c>
      <c r="E1256" s="71">
        <v>60</v>
      </c>
      <c r="F1256" s="70">
        <f t="shared" ca="1" si="75"/>
        <v>360</v>
      </c>
      <c r="G1256" s="45"/>
      <c r="H1256" s="45"/>
      <c r="I1256" s="45"/>
      <c r="J1256" s="45"/>
    </row>
    <row r="1257" spans="1:10" ht="13.5" customHeight="1" x14ac:dyDescent="0.2">
      <c r="A1257" s="84">
        <v>44121708</v>
      </c>
      <c r="B1257" s="69" t="str">
        <f t="shared" ca="1" si="74"/>
        <v>Marcadores</v>
      </c>
      <c r="C1257" s="82" t="s">
        <v>16988</v>
      </c>
      <c r="D1257" s="81">
        <v>8</v>
      </c>
      <c r="E1257" s="71">
        <v>192</v>
      </c>
      <c r="F1257" s="70">
        <f t="shared" ca="1" si="75"/>
        <v>1536</v>
      </c>
      <c r="G1257" s="45"/>
      <c r="H1257" s="45"/>
      <c r="I1257" s="45"/>
      <c r="J1257" s="45"/>
    </row>
    <row r="1258" spans="1:10" ht="13.5" customHeight="1" x14ac:dyDescent="0.2">
      <c r="A1258" s="84">
        <v>60121506</v>
      </c>
      <c r="B1258" s="69" t="str">
        <f t="shared" ca="1" si="74"/>
        <v>Marcadores metálicos</v>
      </c>
      <c r="C1258" s="82" t="s">
        <v>1449</v>
      </c>
      <c r="D1258" s="81">
        <v>12</v>
      </c>
      <c r="E1258" s="71">
        <v>100</v>
      </c>
      <c r="F1258" s="70">
        <f t="shared" ca="1" si="75"/>
        <v>1200</v>
      </c>
      <c r="G1258" s="45"/>
      <c r="H1258" s="45"/>
      <c r="I1258" s="45"/>
      <c r="J1258" s="45"/>
    </row>
    <row r="1259" spans="1:10" ht="13.5" customHeight="1" x14ac:dyDescent="0.2">
      <c r="A1259" s="84">
        <v>44121615</v>
      </c>
      <c r="B1259" s="69" t="str">
        <f t="shared" ca="1" si="74"/>
        <v>Grapadoras</v>
      </c>
      <c r="C1259" s="82" t="s">
        <v>1449</v>
      </c>
      <c r="D1259" s="81">
        <v>10</v>
      </c>
      <c r="E1259" s="71">
        <v>275</v>
      </c>
      <c r="F1259" s="70">
        <f t="shared" ca="1" si="75"/>
        <v>2750</v>
      </c>
      <c r="G1259" s="45"/>
      <c r="H1259" s="45"/>
      <c r="I1259" s="45"/>
      <c r="J1259" s="45"/>
    </row>
    <row r="1260" spans="1:10" ht="13.5" customHeight="1" x14ac:dyDescent="0.2">
      <c r="A1260" s="84">
        <v>31162404</v>
      </c>
      <c r="B1260" s="69" t="str">
        <f t="shared" ca="1" si="74"/>
        <v>Grapas</v>
      </c>
      <c r="C1260" s="82" t="s">
        <v>1449</v>
      </c>
      <c r="D1260" s="81">
        <v>70</v>
      </c>
      <c r="E1260" s="71">
        <v>80</v>
      </c>
      <c r="F1260" s="70">
        <f t="shared" ca="1" si="75"/>
        <v>5600</v>
      </c>
      <c r="G1260" s="45"/>
      <c r="H1260" s="45"/>
      <c r="I1260" s="45"/>
      <c r="J1260" s="45"/>
    </row>
    <row r="1261" spans="1:10" ht="13.5" customHeight="1" x14ac:dyDescent="0.2">
      <c r="A1261" s="84">
        <v>14111531</v>
      </c>
      <c r="B1261" s="69" t="str">
        <f t="shared" ca="1" si="74"/>
        <v>Papel libros o cuadernos para bitácoras</v>
      </c>
      <c r="C1261" s="82" t="s">
        <v>1449</v>
      </c>
      <c r="D1261" s="81">
        <v>2</v>
      </c>
      <c r="E1261" s="71">
        <v>450</v>
      </c>
      <c r="F1261" s="70">
        <f t="shared" ca="1" si="75"/>
        <v>900</v>
      </c>
      <c r="G1261" s="45"/>
      <c r="H1261" s="45"/>
      <c r="I1261" s="45"/>
      <c r="J1261" s="45"/>
    </row>
    <row r="1262" spans="1:10" ht="13.5" customHeight="1" x14ac:dyDescent="0.2">
      <c r="A1262" s="84">
        <v>44121618</v>
      </c>
      <c r="B1262" s="69" t="str">
        <f t="shared" ca="1" si="74"/>
        <v>Tijeras</v>
      </c>
      <c r="C1262" s="82" t="s">
        <v>1449</v>
      </c>
      <c r="D1262" s="81">
        <v>24</v>
      </c>
      <c r="E1262" s="71">
        <v>30</v>
      </c>
      <c r="F1262" s="70">
        <f t="shared" ca="1" si="75"/>
        <v>720</v>
      </c>
      <c r="G1262" s="45"/>
      <c r="H1262" s="45"/>
      <c r="I1262" s="45"/>
      <c r="J1262" s="45"/>
    </row>
    <row r="1263" spans="1:10" ht="13.5" customHeight="1" x14ac:dyDescent="0.2">
      <c r="A1263" s="84">
        <v>31201603</v>
      </c>
      <c r="B1263" s="69" t="str">
        <f t="shared" ca="1" si="74"/>
        <v>Gomas</v>
      </c>
      <c r="C1263" s="82" t="s">
        <v>1449</v>
      </c>
      <c r="D1263" s="81">
        <v>29</v>
      </c>
      <c r="E1263" s="71">
        <v>10</v>
      </c>
      <c r="F1263" s="70">
        <f t="shared" ca="1" si="75"/>
        <v>290</v>
      </c>
      <c r="G1263" s="45"/>
      <c r="H1263" s="45"/>
      <c r="I1263" s="45"/>
      <c r="J1263" s="45"/>
    </row>
    <row r="1264" spans="1:10" ht="13.5" customHeight="1" x14ac:dyDescent="0.2">
      <c r="A1264" s="84">
        <v>43201809</v>
      </c>
      <c r="B1264" s="69" t="str">
        <f t="shared" ca="1" si="74"/>
        <v>Disco compacto cd de lectura y escritura</v>
      </c>
      <c r="C1264" s="82" t="s">
        <v>1449</v>
      </c>
      <c r="D1264" s="81">
        <v>102</v>
      </c>
      <c r="E1264" s="71">
        <v>11</v>
      </c>
      <c r="F1264" s="70">
        <f t="shared" ca="1" si="75"/>
        <v>1122</v>
      </c>
      <c r="G1264" s="45"/>
      <c r="H1264" s="45"/>
      <c r="I1264" s="45"/>
      <c r="J1264" s="45"/>
    </row>
    <row r="1265" spans="1:10" ht="13.5" customHeight="1" x14ac:dyDescent="0.2">
      <c r="A1265" s="84">
        <v>14111515</v>
      </c>
      <c r="B1265" s="69" t="str">
        <f t="shared" ca="1" si="74"/>
        <v>Papel para sumadora o máquina registradora</v>
      </c>
      <c r="C1265" s="82" t="s">
        <v>1449</v>
      </c>
      <c r="D1265" s="81">
        <v>5</v>
      </c>
      <c r="E1265" s="71">
        <v>45</v>
      </c>
      <c r="F1265" s="70">
        <f t="shared" ca="1" si="75"/>
        <v>225</v>
      </c>
      <c r="G1265" s="45"/>
      <c r="H1265" s="45"/>
      <c r="I1265" s="45"/>
      <c r="J1265" s="45"/>
    </row>
    <row r="1266" spans="1:10" ht="13.5" customHeight="1" x14ac:dyDescent="0.2">
      <c r="A1266" s="84">
        <v>45101508</v>
      </c>
      <c r="B1266" s="69" t="str">
        <f t="shared" ca="1" si="74"/>
        <v>Máquinas perforadoras</v>
      </c>
      <c r="C1266" s="82" t="s">
        <v>1449</v>
      </c>
      <c r="D1266" s="81">
        <v>2</v>
      </c>
      <c r="E1266" s="71">
        <v>400</v>
      </c>
      <c r="F1266" s="70">
        <f t="shared" ca="1" si="75"/>
        <v>800</v>
      </c>
      <c r="G1266" s="45"/>
      <c r="H1266" s="45"/>
      <c r="I1266" s="45"/>
      <c r="J1266" s="45"/>
    </row>
    <row r="1267" spans="1:10" ht="13.5" customHeight="1" x14ac:dyDescent="0.2">
      <c r="A1267" s="84">
        <v>44112006</v>
      </c>
      <c r="B1267" s="69" t="str">
        <f t="shared" ca="1" si="74"/>
        <v>Diarios o repuestos</v>
      </c>
      <c r="C1267" s="82" t="s">
        <v>1449</v>
      </c>
      <c r="D1267" s="81">
        <v>1</v>
      </c>
      <c r="E1267" s="71">
        <v>400</v>
      </c>
      <c r="F1267" s="70">
        <f t="shared" ca="1" si="75"/>
        <v>400</v>
      </c>
      <c r="G1267" s="45"/>
      <c r="H1267" s="45"/>
      <c r="I1267" s="45"/>
      <c r="J1267" s="45"/>
    </row>
    <row r="1268" spans="1:10" ht="13.5" customHeight="1" x14ac:dyDescent="0.2">
      <c r="A1268" s="84">
        <v>44122003</v>
      </c>
      <c r="B1268" s="69" t="str">
        <f t="shared" ca="1" si="74"/>
        <v>Carpetas</v>
      </c>
      <c r="C1268" s="82" t="s">
        <v>1449</v>
      </c>
      <c r="D1268" s="81">
        <v>4</v>
      </c>
      <c r="E1268" s="71">
        <v>350</v>
      </c>
      <c r="F1268" s="70">
        <f t="shared" ca="1" si="75"/>
        <v>1400</v>
      </c>
      <c r="G1268" s="45"/>
      <c r="H1268" s="45"/>
      <c r="I1268" s="45"/>
      <c r="J1268" s="45"/>
    </row>
    <row r="1269" spans="1:10" ht="13.5" customHeight="1" x14ac:dyDescent="0.2">
      <c r="A1269" s="84">
        <v>31201505</v>
      </c>
      <c r="B1269" s="69" t="str">
        <f t="shared" ca="1" si="74"/>
        <v>Cinta doble faz</v>
      </c>
      <c r="C1269" s="82" t="s">
        <v>1449</v>
      </c>
      <c r="D1269" s="81">
        <v>2</v>
      </c>
      <c r="E1269" s="71">
        <v>130</v>
      </c>
      <c r="F1269" s="70">
        <f t="shared" ca="1" si="75"/>
        <v>260</v>
      </c>
      <c r="G1269" s="45"/>
      <c r="H1269" s="45"/>
      <c r="I1269" s="45"/>
      <c r="J1269" s="45"/>
    </row>
    <row r="1270" spans="1:10" ht="13.5" customHeight="1" x14ac:dyDescent="0.2">
      <c r="A1270" s="84">
        <v>31201512</v>
      </c>
      <c r="B1270" s="69" t="str">
        <f t="shared" ca="1" si="74"/>
        <v>Cinta transparente</v>
      </c>
      <c r="C1270" s="82" t="s">
        <v>1449</v>
      </c>
      <c r="D1270" s="81">
        <v>115</v>
      </c>
      <c r="E1270" s="71">
        <v>29</v>
      </c>
      <c r="F1270" s="70">
        <f t="shared" ca="1" si="75"/>
        <v>3335</v>
      </c>
      <c r="G1270" s="45"/>
      <c r="H1270" s="45"/>
      <c r="I1270" s="45"/>
      <c r="J1270" s="45"/>
    </row>
    <row r="1271" spans="1:10" ht="13.5" customHeight="1" x14ac:dyDescent="0.2">
      <c r="A1271" s="84">
        <v>44102606</v>
      </c>
      <c r="B1271" s="69" t="str">
        <f t="shared" ca="1" si="74"/>
        <v>Cinta de máquinas de escribir</v>
      </c>
      <c r="C1271" s="82" t="s">
        <v>1449</v>
      </c>
      <c r="D1271" s="81">
        <v>8</v>
      </c>
      <c r="E1271" s="71">
        <v>3500</v>
      </c>
      <c r="F1271" s="70">
        <f t="shared" ca="1" si="75"/>
        <v>28000</v>
      </c>
      <c r="G1271" s="45"/>
      <c r="H1271" s="45"/>
      <c r="I1271" s="45"/>
      <c r="J1271" s="45"/>
    </row>
    <row r="1272" spans="1:10" ht="13.5" customHeight="1" x14ac:dyDescent="0.2">
      <c r="A1272" s="81">
        <v>43202003</v>
      </c>
      <c r="B1272" s="69" t="str">
        <f t="shared" ca="1" si="74"/>
        <v>Discos versátiles digitales dvd</v>
      </c>
      <c r="C1272" s="82" t="s">
        <v>1449</v>
      </c>
      <c r="D1272" s="81">
        <v>51</v>
      </c>
      <c r="E1272" s="71">
        <v>60</v>
      </c>
      <c r="F1272" s="70">
        <f t="shared" ca="1" si="75"/>
        <v>3060</v>
      </c>
      <c r="G1272" s="45"/>
      <c r="H1272" s="45"/>
      <c r="I1272" s="45"/>
      <c r="J1272" s="45"/>
    </row>
    <row r="1273" spans="1:10" ht="13.5" customHeight="1" x14ac:dyDescent="0.2">
      <c r="A1273" s="84">
        <v>26111702</v>
      </c>
      <c r="B1273" s="69" t="str">
        <f t="shared" ca="1" si="74"/>
        <v>Pilas alcalinas</v>
      </c>
      <c r="C1273" s="82" t="s">
        <v>1449</v>
      </c>
      <c r="D1273" s="81">
        <v>35</v>
      </c>
      <c r="E1273" s="71">
        <v>200</v>
      </c>
      <c r="F1273" s="70">
        <f t="shared" ca="1" si="75"/>
        <v>7000</v>
      </c>
      <c r="G1273" s="45"/>
      <c r="H1273" s="45"/>
      <c r="I1273" s="45"/>
      <c r="J1273" s="45"/>
    </row>
    <row r="1274" spans="1:10" ht="13.5" customHeight="1" x14ac:dyDescent="0.2">
      <c r="A1274" s="84">
        <v>26111702</v>
      </c>
      <c r="B1274" s="69" t="str">
        <f t="shared" ca="1" si="74"/>
        <v>Pilas alcalinas</v>
      </c>
      <c r="C1274" s="82" t="s">
        <v>1449</v>
      </c>
      <c r="D1274" s="81">
        <v>50</v>
      </c>
      <c r="E1274" s="71">
        <v>200</v>
      </c>
      <c r="F1274" s="70">
        <f t="shared" ca="1" si="75"/>
        <v>10000</v>
      </c>
      <c r="G1274" s="45"/>
      <c r="H1274" s="45"/>
      <c r="I1274" s="45"/>
      <c r="J1274" s="45"/>
    </row>
    <row r="1275" spans="1:10" ht="13.5" customHeight="1" x14ac:dyDescent="0.2">
      <c r="A1275" s="84">
        <v>55121606</v>
      </c>
      <c r="B1275" s="69" t="str">
        <f t="shared" ca="1" si="74"/>
        <v>Etiquetas auto adhesivas</v>
      </c>
      <c r="C1275" s="82" t="s">
        <v>4735</v>
      </c>
      <c r="D1275" s="81">
        <v>10</v>
      </c>
      <c r="E1275" s="71">
        <v>55</v>
      </c>
      <c r="F1275" s="70">
        <f t="shared" ca="1" si="75"/>
        <v>550</v>
      </c>
      <c r="G1275" s="45"/>
      <c r="H1275" s="45"/>
      <c r="I1275" s="45"/>
      <c r="J1275" s="45"/>
    </row>
    <row r="1276" spans="1:10" ht="13.5" customHeight="1" x14ac:dyDescent="0.2">
      <c r="A1276" s="84">
        <v>55121606</v>
      </c>
      <c r="B1276" s="69" t="str">
        <f t="shared" ca="1" si="74"/>
        <v>Etiquetas auto adhesivas</v>
      </c>
      <c r="C1276" s="82" t="s">
        <v>4735</v>
      </c>
      <c r="D1276" s="81">
        <v>10</v>
      </c>
      <c r="E1276" s="71">
        <v>45</v>
      </c>
      <c r="F1276" s="70">
        <f t="shared" ca="1" si="75"/>
        <v>450</v>
      </c>
      <c r="G1276" s="45"/>
      <c r="H1276" s="45"/>
      <c r="I1276" s="45"/>
      <c r="J1276" s="45"/>
    </row>
    <row r="1277" spans="1:10" ht="13.5" customHeight="1" x14ac:dyDescent="0.2">
      <c r="A1277" s="84">
        <v>60121112</v>
      </c>
      <c r="B1277" s="69" t="str">
        <f t="shared" ca="1" si="74"/>
        <v>Cartulina de pasta de madera triturada</v>
      </c>
      <c r="C1277" s="82" t="s">
        <v>1449</v>
      </c>
      <c r="D1277" s="81">
        <v>25</v>
      </c>
      <c r="E1277" s="71">
        <v>75</v>
      </c>
      <c r="F1277" s="70">
        <f t="shared" ca="1" si="75"/>
        <v>1875</v>
      </c>
      <c r="G1277" s="45"/>
      <c r="H1277" s="45"/>
      <c r="I1277" s="45"/>
      <c r="J1277" s="45"/>
    </row>
    <row r="1278" spans="1:10" ht="13.5" customHeight="1" x14ac:dyDescent="0.2">
      <c r="A1278" s="84">
        <v>14111519</v>
      </c>
      <c r="B1278" s="69" t="str">
        <f t="shared" ca="1" si="74"/>
        <v>Papeles cartulina</v>
      </c>
      <c r="C1278" s="82" t="s">
        <v>8725</v>
      </c>
      <c r="D1278" s="81">
        <v>1</v>
      </c>
      <c r="E1278" s="71">
        <v>40</v>
      </c>
      <c r="F1278" s="70">
        <f t="shared" ca="1" si="75"/>
        <v>40</v>
      </c>
      <c r="G1278" s="45"/>
      <c r="H1278" s="45"/>
      <c r="I1278" s="45"/>
      <c r="J1278" s="45"/>
    </row>
    <row r="1279" spans="1:10" ht="13.5" customHeight="1" x14ac:dyDescent="0.2">
      <c r="A1279" s="84">
        <v>44121708</v>
      </c>
      <c r="B1279" s="69" t="str">
        <f t="shared" ca="1" si="74"/>
        <v>Marcadores</v>
      </c>
      <c r="C1279" s="82" t="s">
        <v>16988</v>
      </c>
      <c r="D1279" s="81">
        <v>1</v>
      </c>
      <c r="E1279" s="71">
        <v>75</v>
      </c>
      <c r="F1279" s="70">
        <f t="shared" ca="1" si="75"/>
        <v>75</v>
      </c>
      <c r="G1279" s="45"/>
      <c r="H1279" s="45"/>
      <c r="I1279" s="45"/>
      <c r="J1279" s="45"/>
    </row>
    <row r="1280" spans="1:10" ht="13.5" customHeight="1" x14ac:dyDescent="0.2">
      <c r="A1280" s="84">
        <v>60121304</v>
      </c>
      <c r="B1280" s="69" t="str">
        <f t="shared" ca="1" si="74"/>
        <v>Espátulas de artista</v>
      </c>
      <c r="C1280" s="82" t="s">
        <v>1449</v>
      </c>
      <c r="D1280" s="81">
        <v>6</v>
      </c>
      <c r="E1280" s="71">
        <v>200</v>
      </c>
      <c r="F1280" s="70">
        <f t="shared" ca="1" si="75"/>
        <v>1200</v>
      </c>
      <c r="G1280" s="45"/>
      <c r="H1280" s="45"/>
      <c r="I1280" s="45"/>
      <c r="J1280" s="45"/>
    </row>
    <row r="1281" spans="1:10" ht="13.5" customHeight="1" x14ac:dyDescent="0.2">
      <c r="A1281" s="84">
        <v>55121606</v>
      </c>
      <c r="B1281" s="69" t="str">
        <f t="shared" ca="1" si="74"/>
        <v>Etiquetas auto adhesivas</v>
      </c>
      <c r="C1281" s="82" t="s">
        <v>1449</v>
      </c>
      <c r="D1281" s="81">
        <v>100</v>
      </c>
      <c r="E1281" s="71">
        <v>45</v>
      </c>
      <c r="F1281" s="70">
        <f t="shared" ca="1" si="75"/>
        <v>4500</v>
      </c>
      <c r="G1281" s="45"/>
      <c r="H1281" s="45"/>
      <c r="I1281" s="45"/>
      <c r="J1281" s="45"/>
    </row>
    <row r="1282" spans="1:10" ht="13.5" customHeight="1" x14ac:dyDescent="0.2">
      <c r="A1282" s="84">
        <v>14111514</v>
      </c>
      <c r="B1282" s="69" t="str">
        <f t="shared" ca="1" si="74"/>
        <v>Blocs o cuadernos de papel</v>
      </c>
      <c r="C1282" s="82" t="s">
        <v>1449</v>
      </c>
      <c r="D1282" s="81">
        <v>146</v>
      </c>
      <c r="E1282" s="71">
        <v>40</v>
      </c>
      <c r="F1282" s="70">
        <f t="shared" ca="1" si="75"/>
        <v>5840</v>
      </c>
      <c r="G1282" s="45"/>
      <c r="H1282" s="45"/>
      <c r="I1282" s="45"/>
      <c r="J1282" s="45"/>
    </row>
    <row r="1283" spans="1:10" ht="13.5" customHeight="1" x14ac:dyDescent="0.2">
      <c r="A1283" s="84">
        <v>14111514</v>
      </c>
      <c r="B1283" s="69" t="str">
        <f t="shared" ref="B1283:B1290" ca="1" si="76">IFERROR(INDEX(UNSPSCDes,MATCH(INDIRECT(ADDRESS(ROW(),COLUMN()-1,4)),UNSPSCCode,0)),"")</f>
        <v>Blocs o cuadernos de papel</v>
      </c>
      <c r="C1283" s="82" t="s">
        <v>1449</v>
      </c>
      <c r="D1283" s="81">
        <v>151</v>
      </c>
      <c r="E1283" s="71">
        <v>60</v>
      </c>
      <c r="F1283" s="70">
        <f t="shared" ref="F1283:F1290" ca="1" si="77">INDIRECT(ADDRESS(ROW(),COLUMN()-2,4))*INDIRECT(ADDRESS(ROW(),COLUMN()-1,4))</f>
        <v>9060</v>
      </c>
      <c r="G1283" s="45"/>
      <c r="H1283" s="45"/>
      <c r="I1283" s="45"/>
      <c r="J1283" s="45"/>
    </row>
    <row r="1284" spans="1:10" ht="13.5" customHeight="1" x14ac:dyDescent="0.2">
      <c r="A1284" s="84">
        <v>31201610</v>
      </c>
      <c r="B1284" s="69" t="str">
        <f t="shared" ca="1" si="76"/>
        <v>Pegamentos</v>
      </c>
      <c r="C1284" s="82" t="s">
        <v>1449</v>
      </c>
      <c r="D1284" s="81">
        <v>24</v>
      </c>
      <c r="E1284" s="71">
        <v>160</v>
      </c>
      <c r="F1284" s="70">
        <f t="shared" ca="1" si="77"/>
        <v>3840</v>
      </c>
      <c r="G1284" s="45"/>
      <c r="H1284" s="45"/>
      <c r="I1284" s="45"/>
      <c r="J1284" s="45"/>
    </row>
    <row r="1285" spans="1:10" ht="13.5" customHeight="1" x14ac:dyDescent="0.2">
      <c r="A1285" s="84">
        <v>31201610</v>
      </c>
      <c r="B1285" s="69" t="str">
        <f t="shared" ca="1" si="76"/>
        <v>Pegamentos</v>
      </c>
      <c r="C1285" s="82" t="s">
        <v>1449</v>
      </c>
      <c r="D1285" s="81">
        <v>9</v>
      </c>
      <c r="E1285" s="71">
        <v>75</v>
      </c>
      <c r="F1285" s="70">
        <f t="shared" ca="1" si="77"/>
        <v>675</v>
      </c>
      <c r="G1285" s="45"/>
      <c r="H1285" s="45"/>
      <c r="I1285" s="45"/>
      <c r="J1285" s="45"/>
    </row>
    <row r="1286" spans="1:10" ht="13.5" customHeight="1" x14ac:dyDescent="0.2">
      <c r="A1286" s="84">
        <v>31162001</v>
      </c>
      <c r="B1286" s="69" t="str">
        <f t="shared" ca="1" si="76"/>
        <v>Chinches</v>
      </c>
      <c r="C1286" s="82" t="s">
        <v>1449</v>
      </c>
      <c r="D1286" s="81">
        <v>13</v>
      </c>
      <c r="E1286" s="71">
        <v>40</v>
      </c>
      <c r="F1286" s="70">
        <f t="shared" ca="1" si="77"/>
        <v>520</v>
      </c>
      <c r="G1286" s="45"/>
      <c r="H1286" s="45"/>
      <c r="I1286" s="45"/>
      <c r="J1286" s="45"/>
    </row>
    <row r="1287" spans="1:10" ht="13.5" customHeight="1" x14ac:dyDescent="0.2">
      <c r="A1287" s="84">
        <v>24112404</v>
      </c>
      <c r="B1287" s="69" t="str">
        <f t="shared" ca="1" si="76"/>
        <v>Caja</v>
      </c>
      <c r="C1287" s="82" t="s">
        <v>1449</v>
      </c>
      <c r="D1287" s="81">
        <v>9</v>
      </c>
      <c r="E1287" s="71">
        <v>45</v>
      </c>
      <c r="F1287" s="70">
        <f t="shared" ca="1" si="77"/>
        <v>405</v>
      </c>
      <c r="G1287" s="45"/>
      <c r="H1287" s="45"/>
      <c r="I1287" s="45"/>
      <c r="J1287" s="45"/>
    </row>
    <row r="1288" spans="1:10" ht="13.5" customHeight="1" x14ac:dyDescent="0.2">
      <c r="A1288" s="84">
        <v>53141507</v>
      </c>
      <c r="B1288" s="69" t="str">
        <f t="shared" ca="1" si="76"/>
        <v>Broches</v>
      </c>
      <c r="C1288" s="82" t="s">
        <v>1449</v>
      </c>
      <c r="D1288" s="81">
        <v>46</v>
      </c>
      <c r="E1288" s="71">
        <v>75</v>
      </c>
      <c r="F1288" s="70">
        <f t="shared" ca="1" si="77"/>
        <v>3450</v>
      </c>
      <c r="G1288" s="45"/>
      <c r="H1288" s="45"/>
      <c r="I1288" s="45"/>
      <c r="J1288" s="45"/>
    </row>
    <row r="1289" spans="1:10" ht="13.5" customHeight="1" x14ac:dyDescent="0.2">
      <c r="A1289" s="84">
        <v>41122407</v>
      </c>
      <c r="B1289" s="69" t="str">
        <f t="shared" ca="1" si="76"/>
        <v>Escalpelos para laboratorio</v>
      </c>
      <c r="C1289" s="82" t="s">
        <v>1449</v>
      </c>
      <c r="D1289" s="81">
        <v>3</v>
      </c>
      <c r="E1289" s="71">
        <v>150</v>
      </c>
      <c r="F1289" s="70">
        <f t="shared" ca="1" si="77"/>
        <v>450</v>
      </c>
      <c r="G1289" s="45"/>
      <c r="H1289" s="45"/>
      <c r="I1289" s="45"/>
      <c r="J1289" s="45"/>
    </row>
    <row r="1290" spans="1:10" ht="13.5" customHeight="1" x14ac:dyDescent="0.2">
      <c r="A1290" s="84">
        <v>41122407</v>
      </c>
      <c r="B1290" s="69" t="str">
        <f t="shared" ca="1" si="76"/>
        <v>Escalpelos para laboratorio</v>
      </c>
      <c r="C1290" s="82" t="s">
        <v>1449</v>
      </c>
      <c r="D1290" s="81">
        <v>3</v>
      </c>
      <c r="E1290" s="71">
        <v>160</v>
      </c>
      <c r="F1290" s="70">
        <f t="shared" ca="1" si="77"/>
        <v>480</v>
      </c>
      <c r="G1290" s="45"/>
      <c r="H1290" s="45"/>
      <c r="I1290" s="45"/>
      <c r="J1290" s="45"/>
    </row>
    <row r="1291" spans="1:10" ht="14.1" customHeight="1" x14ac:dyDescent="0.2">
      <c r="A1291" s="45"/>
      <c r="B1291" s="45"/>
      <c r="C1291" s="45"/>
      <c r="D1291" s="45"/>
      <c r="E1291" s="73" t="s">
        <v>12550</v>
      </c>
      <c r="F1291" s="74">
        <f ca="1">SUM(Table362[MONTO TOTAL ESTIMADO])</f>
        <v>985227</v>
      </c>
      <c r="G1291" s="45"/>
      <c r="H1291" s="45" t="str">
        <f>C1212</f>
        <v>Bienes</v>
      </c>
      <c r="I1291" s="45" t="str">
        <f>E1212</f>
        <v>No</v>
      </c>
      <c r="J1291" s="45" t="str">
        <f>D1212</f>
        <v>Compras Menores</v>
      </c>
    </row>
    <row r="1292" spans="1:10" ht="14.1" customHeight="1" thickBot="1" x14ac:dyDescent="0.3"/>
    <row r="1293" spans="1:10" ht="33.75" customHeight="1" thickBot="1" x14ac:dyDescent="0.25">
      <c r="A1293" s="64" t="s">
        <v>16382</v>
      </c>
      <c r="B1293" s="64" t="s">
        <v>161</v>
      </c>
      <c r="C1293" s="64" t="s">
        <v>11724</v>
      </c>
      <c r="D1293" s="64" t="s">
        <v>14377</v>
      </c>
      <c r="E1293" s="64" t="s">
        <v>10962</v>
      </c>
      <c r="F1293" s="64" t="s">
        <v>11095</v>
      </c>
      <c r="G1293" s="45"/>
      <c r="H1293" s="45"/>
      <c r="I1293" s="45"/>
      <c r="J1293" s="45"/>
    </row>
    <row r="1294" spans="1:10" ht="13.5" customHeight="1" thickBot="1" x14ac:dyDescent="0.25">
      <c r="A1294" s="66" t="s">
        <v>18861</v>
      </c>
      <c r="B1294" s="66" t="s">
        <v>18862</v>
      </c>
      <c r="C1294" s="66" t="s">
        <v>17798</v>
      </c>
      <c r="D1294" s="66" t="s">
        <v>1875</v>
      </c>
      <c r="E1294" s="66" t="s">
        <v>8854</v>
      </c>
      <c r="F1294" s="66"/>
      <c r="G1294" s="45"/>
      <c r="H1294" s="45"/>
      <c r="I1294" s="45"/>
      <c r="J1294" s="45"/>
    </row>
    <row r="1295" spans="1:10" ht="14.1" customHeight="1" thickBot="1" x14ac:dyDescent="0.25">
      <c r="A1295" s="101" t="s">
        <v>14827</v>
      </c>
      <c r="B1295" s="67" t="s">
        <v>8528</v>
      </c>
      <c r="C1295" s="76">
        <v>44562</v>
      </c>
      <c r="D1295" s="101" t="s">
        <v>9386</v>
      </c>
      <c r="E1295" s="67" t="s">
        <v>13093</v>
      </c>
      <c r="F1295" s="66" t="s">
        <v>3080</v>
      </c>
      <c r="G1295" s="45"/>
      <c r="H1295" s="45"/>
      <c r="I1295" s="45"/>
      <c r="J1295" s="45"/>
    </row>
    <row r="1296" spans="1:10" ht="14.1" customHeight="1" thickBot="1" x14ac:dyDescent="0.25">
      <c r="A1296" s="102"/>
      <c r="B1296" s="67" t="s">
        <v>1786</v>
      </c>
      <c r="C1296" s="95">
        <f>IF(C1295="","",IF(AND(MONTH(C1295)&gt;=1,MONTH(C1295)&lt;=3),1,IF(AND(MONTH(C1295)&gt;=4,MONTH(C1295)&lt;=6),2,IF(AND(MONTH(C1295)&gt;=7,MONTH(C1295)&lt;=9),3,4))))</f>
        <v>1</v>
      </c>
      <c r="D1296" s="102"/>
      <c r="E1296" s="67" t="s">
        <v>2417</v>
      </c>
      <c r="F1296" s="66" t="s">
        <v>11112</v>
      </c>
      <c r="G1296" s="45"/>
      <c r="H1296" s="45"/>
      <c r="I1296" s="45"/>
      <c r="J1296" s="45"/>
    </row>
    <row r="1297" spans="1:10" ht="14.1" customHeight="1" thickBot="1" x14ac:dyDescent="0.25">
      <c r="A1297" s="102"/>
      <c r="B1297" s="67" t="s">
        <v>12942</v>
      </c>
      <c r="C1297" s="76">
        <v>44651</v>
      </c>
      <c r="D1297" s="102"/>
      <c r="E1297" s="67" t="s">
        <v>3073</v>
      </c>
      <c r="F1297" s="66" t="s">
        <v>11112</v>
      </c>
      <c r="G1297" s="45"/>
      <c r="H1297" s="45"/>
      <c r="I1297" s="45"/>
      <c r="J1297" s="45"/>
    </row>
    <row r="1298" spans="1:10" ht="14.1" customHeight="1" thickBot="1" x14ac:dyDescent="0.25">
      <c r="A1298" s="102"/>
      <c r="B1298" s="67" t="s">
        <v>1786</v>
      </c>
      <c r="C1298" s="95">
        <f>IF(C1297="","",IF(AND(MONTH(C1297)&gt;=1,MONTH(C1297)&lt;=3),1,IF(AND(MONTH(C1297)&gt;=4,MONTH(C1297)&lt;=6),2,IF(AND(MONTH(C1297)&gt;=7,MONTH(C1297)&lt;=9),3,4))))</f>
        <v>1</v>
      </c>
      <c r="D1298" s="102"/>
      <c r="E1298" s="67" t="s">
        <v>13192</v>
      </c>
      <c r="F1298" s="66" t="s">
        <v>11112</v>
      </c>
      <c r="G1298" s="45"/>
      <c r="H1298" s="45"/>
      <c r="I1298" s="45"/>
      <c r="J1298" s="45"/>
    </row>
    <row r="1299" spans="1:10" ht="14.1" customHeight="1" thickBot="1" x14ac:dyDescent="0.25">
      <c r="A1299" s="45"/>
      <c r="B1299" s="45"/>
      <c r="C1299" s="45"/>
      <c r="D1299" s="45"/>
      <c r="E1299" s="45"/>
      <c r="F1299" s="45"/>
      <c r="G1299" s="45"/>
      <c r="H1299" s="45"/>
      <c r="I1299" s="45"/>
      <c r="J1299" s="45"/>
    </row>
    <row r="1300" spans="1:10" ht="14.1" customHeight="1" thickBot="1" x14ac:dyDescent="0.25">
      <c r="A1300" s="72" t="s">
        <v>15735</v>
      </c>
      <c r="B1300" s="72" t="s">
        <v>16146</v>
      </c>
      <c r="C1300" s="72" t="s">
        <v>15641</v>
      </c>
      <c r="D1300" s="72" t="s">
        <v>15251</v>
      </c>
      <c r="E1300" s="72" t="s">
        <v>6932</v>
      </c>
      <c r="F1300" s="72" t="s">
        <v>15280</v>
      </c>
      <c r="G1300" s="45"/>
      <c r="H1300" s="45"/>
      <c r="I1300" s="45"/>
      <c r="J1300" s="45"/>
    </row>
    <row r="1301" spans="1:10" ht="14.1" customHeight="1" x14ac:dyDescent="0.2">
      <c r="A1301" s="94">
        <v>50202301</v>
      </c>
      <c r="B1301" s="69" t="str">
        <f t="shared" ref="B1301:B1332" ca="1" si="78">IFERROR(INDEX(UNSPSCDes,MATCH(INDIRECT(ADDRESS(ROW(),COLUMN()-1,4)),UNSPSCCode,0)),"")</f>
        <v>Agua</v>
      </c>
      <c r="C1301" s="96" t="s">
        <v>17479</v>
      </c>
      <c r="D1301" s="97">
        <v>11</v>
      </c>
      <c r="E1301" s="98">
        <v>110</v>
      </c>
      <c r="F1301" s="70">
        <f t="shared" ref="F1301:F1332" ca="1" si="79">INDIRECT(ADDRESS(ROW(),COLUMN()-2,4))*INDIRECT(ADDRESS(ROW(),COLUMN()-1,4))</f>
        <v>1210</v>
      </c>
      <c r="G1301" s="45"/>
      <c r="H1301" s="45"/>
      <c r="I1301" s="45"/>
      <c r="J1301" s="45"/>
    </row>
    <row r="1302" spans="1:10" ht="13.5" customHeight="1" x14ac:dyDescent="0.2">
      <c r="A1302" s="94">
        <v>12191501</v>
      </c>
      <c r="B1302" s="69" t="str">
        <f t="shared" ca="1" si="78"/>
        <v>Disolventes aromáticos</v>
      </c>
      <c r="C1302" s="96" t="s">
        <v>17479</v>
      </c>
      <c r="D1302" s="97">
        <v>10</v>
      </c>
      <c r="E1302" s="98">
        <v>350</v>
      </c>
      <c r="F1302" s="70">
        <f t="shared" ca="1" si="79"/>
        <v>3500</v>
      </c>
      <c r="G1302" s="45"/>
      <c r="H1302" s="45"/>
      <c r="I1302" s="45"/>
      <c r="J1302" s="45"/>
    </row>
    <row r="1303" spans="1:10" ht="13.5" customHeight="1" x14ac:dyDescent="0.2">
      <c r="A1303" s="94">
        <v>12191501</v>
      </c>
      <c r="B1303" s="69" t="str">
        <f t="shared" ca="1" si="78"/>
        <v>Disolventes aromáticos</v>
      </c>
      <c r="C1303" s="96" t="s">
        <v>17479</v>
      </c>
      <c r="D1303" s="97">
        <v>10</v>
      </c>
      <c r="E1303" s="98">
        <v>325</v>
      </c>
      <c r="F1303" s="70">
        <f t="shared" ca="1" si="79"/>
        <v>3250</v>
      </c>
      <c r="G1303" s="45"/>
      <c r="H1303" s="45"/>
      <c r="I1303" s="45"/>
      <c r="J1303" s="45"/>
    </row>
    <row r="1304" spans="1:10" ht="13.5" customHeight="1" x14ac:dyDescent="0.2">
      <c r="A1304" s="94">
        <v>27112111</v>
      </c>
      <c r="B1304" s="69" t="str">
        <f t="shared" ca="1" si="78"/>
        <v>Alicates de lagarto</v>
      </c>
      <c r="C1304" s="96" t="s">
        <v>1449</v>
      </c>
      <c r="D1304" s="97">
        <v>8</v>
      </c>
      <c r="E1304" s="98">
        <v>900</v>
      </c>
      <c r="F1304" s="70">
        <f t="shared" ca="1" si="79"/>
        <v>7200</v>
      </c>
      <c r="G1304" s="45"/>
      <c r="H1304" s="45"/>
      <c r="I1304" s="45"/>
      <c r="J1304" s="45"/>
    </row>
    <row r="1305" spans="1:10" ht="13.5" customHeight="1" x14ac:dyDescent="0.2">
      <c r="A1305" s="94">
        <v>30191502</v>
      </c>
      <c r="B1305" s="69" t="str">
        <f t="shared" ca="1" si="78"/>
        <v>Andamios</v>
      </c>
      <c r="C1305" s="96" t="s">
        <v>1449</v>
      </c>
      <c r="D1305" s="97">
        <v>18</v>
      </c>
      <c r="E1305" s="98">
        <v>3700</v>
      </c>
      <c r="F1305" s="70">
        <f t="shared" ca="1" si="79"/>
        <v>66600</v>
      </c>
      <c r="G1305" s="45"/>
      <c r="H1305" s="45"/>
      <c r="I1305" s="45"/>
      <c r="J1305" s="45"/>
    </row>
    <row r="1306" spans="1:10" ht="13.5" customHeight="1" x14ac:dyDescent="0.2">
      <c r="A1306" s="94">
        <v>30191502</v>
      </c>
      <c r="B1306" s="69" t="str">
        <f t="shared" ca="1" si="78"/>
        <v>Andamios</v>
      </c>
      <c r="C1306" s="96" t="s">
        <v>1449</v>
      </c>
      <c r="D1306" s="97">
        <v>34</v>
      </c>
      <c r="E1306" s="98">
        <v>3300</v>
      </c>
      <c r="F1306" s="70">
        <f t="shared" ca="1" si="79"/>
        <v>112200</v>
      </c>
      <c r="G1306" s="45"/>
      <c r="H1306" s="45"/>
      <c r="I1306" s="45"/>
      <c r="J1306" s="45"/>
    </row>
    <row r="1307" spans="1:10" ht="13.5" customHeight="1" x14ac:dyDescent="0.2">
      <c r="A1307" s="94">
        <v>46182306</v>
      </c>
      <c r="B1307" s="69" t="str">
        <f t="shared" ca="1" si="78"/>
        <v>Arneses o cinturones de seguridad</v>
      </c>
      <c r="C1307" s="96" t="s">
        <v>1449</v>
      </c>
      <c r="D1307" s="97">
        <v>30</v>
      </c>
      <c r="E1307" s="98">
        <v>3750</v>
      </c>
      <c r="F1307" s="70">
        <f t="shared" ca="1" si="79"/>
        <v>112500</v>
      </c>
      <c r="G1307" s="45"/>
      <c r="H1307" s="45"/>
      <c r="I1307" s="45"/>
      <c r="J1307" s="45"/>
    </row>
    <row r="1308" spans="1:10" ht="13.5" customHeight="1" x14ac:dyDescent="0.2">
      <c r="A1308" s="94">
        <v>40141742</v>
      </c>
      <c r="B1308" s="69" t="str">
        <f t="shared" ca="1" si="78"/>
        <v>Atomizadores</v>
      </c>
      <c r="C1308" s="96" t="s">
        <v>1449</v>
      </c>
      <c r="D1308" s="97">
        <v>18</v>
      </c>
      <c r="E1308" s="98">
        <v>200</v>
      </c>
      <c r="F1308" s="70">
        <f t="shared" ca="1" si="79"/>
        <v>3600</v>
      </c>
      <c r="G1308" s="45"/>
      <c r="H1308" s="45"/>
      <c r="I1308" s="45"/>
      <c r="J1308" s="45"/>
    </row>
    <row r="1309" spans="1:10" ht="13.5" customHeight="1" x14ac:dyDescent="0.2">
      <c r="A1309" s="94">
        <v>41122808</v>
      </c>
      <c r="B1309" s="69" t="str">
        <f t="shared" ca="1" si="78"/>
        <v>Bandejas para propósitos generales</v>
      </c>
      <c r="C1309" s="96" t="s">
        <v>1449</v>
      </c>
      <c r="D1309" s="97">
        <v>8</v>
      </c>
      <c r="E1309" s="98">
        <v>250</v>
      </c>
      <c r="F1309" s="70">
        <f t="shared" ca="1" si="79"/>
        <v>2000</v>
      </c>
      <c r="G1309" s="45"/>
      <c r="H1309" s="45"/>
      <c r="I1309" s="45"/>
      <c r="J1309" s="45"/>
    </row>
    <row r="1310" spans="1:10" ht="13.5" customHeight="1" x14ac:dyDescent="0.2">
      <c r="A1310" s="94">
        <v>11111601</v>
      </c>
      <c r="B1310" s="69" t="str">
        <f t="shared" ca="1" si="78"/>
        <v>Yeso</v>
      </c>
      <c r="C1310" s="96" t="s">
        <v>15636</v>
      </c>
      <c r="D1310" s="97">
        <v>20</v>
      </c>
      <c r="E1310" s="98">
        <v>150</v>
      </c>
      <c r="F1310" s="70">
        <f t="shared" ca="1" si="79"/>
        <v>3000</v>
      </c>
      <c r="G1310" s="45"/>
      <c r="H1310" s="45"/>
      <c r="I1310" s="45"/>
      <c r="J1310" s="45"/>
    </row>
    <row r="1311" spans="1:10" ht="13.5" customHeight="1" x14ac:dyDescent="0.2">
      <c r="A1311" s="94">
        <v>40151506</v>
      </c>
      <c r="B1311" s="69" t="str">
        <f t="shared" ca="1" si="78"/>
        <v>Bombas de mano</v>
      </c>
      <c r="C1311" s="96" t="s">
        <v>1449</v>
      </c>
      <c r="D1311" s="97">
        <v>8</v>
      </c>
      <c r="E1311" s="98">
        <v>8000</v>
      </c>
      <c r="F1311" s="70">
        <f t="shared" ca="1" si="79"/>
        <v>64000</v>
      </c>
      <c r="G1311" s="45"/>
      <c r="H1311" s="45"/>
      <c r="I1311" s="45"/>
      <c r="J1311" s="45"/>
    </row>
    <row r="1312" spans="1:10" ht="13.5" customHeight="1" x14ac:dyDescent="0.2">
      <c r="A1312" s="94">
        <v>39101610</v>
      </c>
      <c r="B1312" s="69" t="str">
        <f t="shared" ca="1" si="78"/>
        <v>Lámparas de filamento</v>
      </c>
      <c r="C1312" s="96" t="s">
        <v>1449</v>
      </c>
      <c r="D1312" s="97">
        <v>13</v>
      </c>
      <c r="E1312" s="98">
        <v>200</v>
      </c>
      <c r="F1312" s="70">
        <f t="shared" ca="1" si="79"/>
        <v>2600</v>
      </c>
      <c r="G1312" s="45"/>
      <c r="H1312" s="45"/>
      <c r="I1312" s="45"/>
      <c r="J1312" s="45"/>
    </row>
    <row r="1313" spans="1:10" ht="13.5" customHeight="1" x14ac:dyDescent="0.2">
      <c r="A1313" s="94">
        <v>39101610</v>
      </c>
      <c r="B1313" s="69" t="str">
        <f t="shared" ca="1" si="78"/>
        <v>Lámparas de filamento</v>
      </c>
      <c r="C1313" s="96" t="s">
        <v>1449</v>
      </c>
      <c r="D1313" s="97">
        <v>10</v>
      </c>
      <c r="E1313" s="98">
        <v>230</v>
      </c>
      <c r="F1313" s="70">
        <f t="shared" ca="1" si="79"/>
        <v>2300</v>
      </c>
      <c r="G1313" s="45"/>
      <c r="H1313" s="45"/>
      <c r="I1313" s="45"/>
      <c r="J1313" s="45"/>
    </row>
    <row r="1314" spans="1:10" ht="13.5" customHeight="1" x14ac:dyDescent="0.2">
      <c r="A1314" s="94">
        <v>39101610</v>
      </c>
      <c r="B1314" s="69" t="str">
        <f t="shared" ca="1" si="78"/>
        <v>Lámparas de filamento</v>
      </c>
      <c r="C1314" s="96" t="s">
        <v>1449</v>
      </c>
      <c r="D1314" s="97">
        <v>25</v>
      </c>
      <c r="E1314" s="98">
        <v>250</v>
      </c>
      <c r="F1314" s="70">
        <f t="shared" ca="1" si="79"/>
        <v>6250</v>
      </c>
      <c r="G1314" s="45"/>
      <c r="H1314" s="45"/>
      <c r="I1314" s="45"/>
      <c r="J1314" s="45"/>
    </row>
    <row r="1315" spans="1:10" ht="13.5" customHeight="1" x14ac:dyDescent="0.2">
      <c r="A1315" s="94">
        <v>39101601</v>
      </c>
      <c r="B1315" s="69" t="str">
        <f t="shared" ca="1" si="78"/>
        <v>Lámparas halógenas</v>
      </c>
      <c r="C1315" s="96" t="s">
        <v>1449</v>
      </c>
      <c r="D1315" s="97">
        <v>10</v>
      </c>
      <c r="E1315" s="98">
        <v>1800</v>
      </c>
      <c r="F1315" s="70">
        <f t="shared" ca="1" si="79"/>
        <v>18000</v>
      </c>
      <c r="G1315" s="45"/>
      <c r="H1315" s="45"/>
      <c r="I1315" s="45"/>
      <c r="J1315" s="45"/>
    </row>
    <row r="1316" spans="1:10" ht="13.5" customHeight="1" x14ac:dyDescent="0.2">
      <c r="A1316" s="94">
        <v>39101601</v>
      </c>
      <c r="B1316" s="69" t="str">
        <f t="shared" ca="1" si="78"/>
        <v>Lámparas halógenas</v>
      </c>
      <c r="C1316" s="96" t="s">
        <v>1449</v>
      </c>
      <c r="D1316" s="97">
        <v>2</v>
      </c>
      <c r="E1316" s="98">
        <v>11200</v>
      </c>
      <c r="F1316" s="70">
        <f t="shared" ca="1" si="79"/>
        <v>22400</v>
      </c>
      <c r="G1316" s="45"/>
      <c r="H1316" s="45"/>
      <c r="I1316" s="45"/>
      <c r="J1316" s="45"/>
    </row>
    <row r="1317" spans="1:10" ht="13.5" customHeight="1" x14ac:dyDescent="0.2">
      <c r="A1317" s="94">
        <v>39101615</v>
      </c>
      <c r="B1317" s="69" t="str">
        <f t="shared" ca="1" si="78"/>
        <v>Lámparas de vapor de mercurio</v>
      </c>
      <c r="C1317" s="96" t="s">
        <v>1449</v>
      </c>
      <c r="D1317" s="97">
        <v>15</v>
      </c>
      <c r="E1317" s="98">
        <v>300</v>
      </c>
      <c r="F1317" s="70">
        <f t="shared" ca="1" si="79"/>
        <v>4500</v>
      </c>
      <c r="G1317" s="45"/>
      <c r="H1317" s="45"/>
      <c r="I1317" s="45"/>
      <c r="J1317" s="45"/>
    </row>
    <row r="1318" spans="1:10" ht="13.5" customHeight="1" x14ac:dyDescent="0.2">
      <c r="A1318" s="94">
        <v>39101615</v>
      </c>
      <c r="B1318" s="69" t="str">
        <f t="shared" ca="1" si="78"/>
        <v>Lámparas de vapor de mercurio</v>
      </c>
      <c r="C1318" s="96" t="s">
        <v>1449</v>
      </c>
      <c r="D1318" s="97">
        <v>50</v>
      </c>
      <c r="E1318" s="98">
        <v>300</v>
      </c>
      <c r="F1318" s="70">
        <f t="shared" ca="1" si="79"/>
        <v>15000</v>
      </c>
      <c r="G1318" s="45"/>
      <c r="H1318" s="45"/>
      <c r="I1318" s="45"/>
      <c r="J1318" s="45"/>
    </row>
    <row r="1319" spans="1:10" ht="13.5" customHeight="1" x14ac:dyDescent="0.2">
      <c r="A1319" s="94">
        <v>39101701</v>
      </c>
      <c r="B1319" s="69" t="str">
        <f t="shared" ca="1" si="78"/>
        <v>Tubos fluorescentes</v>
      </c>
      <c r="C1319" s="96" t="s">
        <v>1449</v>
      </c>
      <c r="D1319" s="97">
        <v>40</v>
      </c>
      <c r="E1319" s="98">
        <v>90</v>
      </c>
      <c r="F1319" s="70">
        <f t="shared" ca="1" si="79"/>
        <v>3600</v>
      </c>
      <c r="G1319" s="45"/>
      <c r="H1319" s="45"/>
      <c r="I1319" s="45"/>
      <c r="J1319" s="45"/>
    </row>
    <row r="1320" spans="1:10" ht="13.5" customHeight="1" x14ac:dyDescent="0.2">
      <c r="A1320" s="94">
        <v>39101612</v>
      </c>
      <c r="B1320" s="69" t="str">
        <f t="shared" ca="1" si="78"/>
        <v>Lámparas incandescentes</v>
      </c>
      <c r="C1320" s="96" t="s">
        <v>1449</v>
      </c>
      <c r="D1320" s="97">
        <v>25</v>
      </c>
      <c r="E1320" s="98">
        <v>85</v>
      </c>
      <c r="F1320" s="70">
        <f t="shared" ca="1" si="79"/>
        <v>2125</v>
      </c>
      <c r="G1320" s="45"/>
      <c r="H1320" s="45"/>
      <c r="I1320" s="45"/>
      <c r="J1320" s="45"/>
    </row>
    <row r="1321" spans="1:10" ht="13.5" customHeight="1" x14ac:dyDescent="0.2">
      <c r="A1321" s="94">
        <v>39101612</v>
      </c>
      <c r="B1321" s="69" t="str">
        <f t="shared" ca="1" si="78"/>
        <v>Lámparas incandescentes</v>
      </c>
      <c r="C1321" s="96" t="s">
        <v>1449</v>
      </c>
      <c r="D1321" s="97">
        <v>25</v>
      </c>
      <c r="E1321" s="98">
        <v>100</v>
      </c>
      <c r="F1321" s="70">
        <f t="shared" ca="1" si="79"/>
        <v>2500</v>
      </c>
      <c r="G1321" s="45"/>
      <c r="H1321" s="45"/>
      <c r="I1321" s="45"/>
      <c r="J1321" s="45"/>
    </row>
    <row r="1322" spans="1:10" ht="13.5" customHeight="1" x14ac:dyDescent="0.2">
      <c r="A1322" s="94">
        <v>39101612</v>
      </c>
      <c r="B1322" s="69" t="str">
        <f t="shared" ca="1" si="78"/>
        <v>Lámparas incandescentes</v>
      </c>
      <c r="C1322" s="96" t="s">
        <v>1449</v>
      </c>
      <c r="D1322" s="97">
        <v>25</v>
      </c>
      <c r="E1322" s="98">
        <v>150</v>
      </c>
      <c r="F1322" s="70">
        <f t="shared" ca="1" si="79"/>
        <v>3750</v>
      </c>
      <c r="G1322" s="45"/>
      <c r="H1322" s="45"/>
      <c r="I1322" s="45"/>
      <c r="J1322" s="45"/>
    </row>
    <row r="1323" spans="1:10" ht="13.5" customHeight="1" x14ac:dyDescent="0.2">
      <c r="A1323" s="94">
        <v>39101605</v>
      </c>
      <c r="B1323" s="69" t="str">
        <f t="shared" ca="1" si="78"/>
        <v>Lámparas fluorescentes</v>
      </c>
      <c r="C1323" s="96" t="s">
        <v>1449</v>
      </c>
      <c r="D1323" s="97">
        <v>4</v>
      </c>
      <c r="E1323" s="98">
        <v>80</v>
      </c>
      <c r="F1323" s="70">
        <f t="shared" ca="1" si="79"/>
        <v>320</v>
      </c>
      <c r="G1323" s="45"/>
      <c r="H1323" s="45"/>
      <c r="I1323" s="45"/>
      <c r="J1323" s="45"/>
    </row>
    <row r="1324" spans="1:10" ht="13.5" customHeight="1" x14ac:dyDescent="0.2">
      <c r="A1324" s="94">
        <v>39101605</v>
      </c>
      <c r="B1324" s="69" t="str">
        <f t="shared" ca="1" si="78"/>
        <v>Lámparas fluorescentes</v>
      </c>
      <c r="C1324" s="96" t="s">
        <v>1449</v>
      </c>
      <c r="D1324" s="97">
        <v>221</v>
      </c>
      <c r="E1324" s="98">
        <v>82</v>
      </c>
      <c r="F1324" s="70">
        <f t="shared" ca="1" si="79"/>
        <v>18122</v>
      </c>
      <c r="G1324" s="45"/>
      <c r="H1324" s="45"/>
      <c r="I1324" s="45"/>
      <c r="J1324" s="45"/>
    </row>
    <row r="1325" spans="1:10" ht="13.5" customHeight="1" x14ac:dyDescent="0.2">
      <c r="A1325" s="94">
        <v>39101605</v>
      </c>
      <c r="B1325" s="69" t="str">
        <f t="shared" ca="1" si="78"/>
        <v>Lámparas fluorescentes</v>
      </c>
      <c r="C1325" s="96" t="s">
        <v>1449</v>
      </c>
      <c r="D1325" s="97">
        <v>1</v>
      </c>
      <c r="E1325" s="98">
        <v>75</v>
      </c>
      <c r="F1325" s="70">
        <f t="shared" ca="1" si="79"/>
        <v>75</v>
      </c>
      <c r="G1325" s="45"/>
      <c r="H1325" s="45"/>
      <c r="I1325" s="45"/>
      <c r="J1325" s="45"/>
    </row>
    <row r="1326" spans="1:10" ht="13.5" customHeight="1" x14ac:dyDescent="0.2">
      <c r="A1326" s="94">
        <v>39101605</v>
      </c>
      <c r="B1326" s="69" t="str">
        <f t="shared" ca="1" si="78"/>
        <v>Lámparas fluorescentes</v>
      </c>
      <c r="C1326" s="96" t="s">
        <v>1449</v>
      </c>
      <c r="D1326" s="97">
        <v>15</v>
      </c>
      <c r="E1326" s="98">
        <v>70</v>
      </c>
      <c r="F1326" s="70">
        <f t="shared" ca="1" si="79"/>
        <v>1050</v>
      </c>
      <c r="G1326" s="45"/>
      <c r="H1326" s="45"/>
      <c r="I1326" s="45"/>
      <c r="J1326" s="45"/>
    </row>
    <row r="1327" spans="1:10" ht="13.5" customHeight="1" x14ac:dyDescent="0.2">
      <c r="A1327" s="94">
        <v>39101613</v>
      </c>
      <c r="B1327" s="69" t="str">
        <f t="shared" ca="1" si="78"/>
        <v>Lámparas infrarrojas</v>
      </c>
      <c r="C1327" s="96" t="s">
        <v>1449</v>
      </c>
      <c r="D1327" s="97">
        <v>4</v>
      </c>
      <c r="E1327" s="98">
        <v>200</v>
      </c>
      <c r="F1327" s="70">
        <f t="shared" ca="1" si="79"/>
        <v>800</v>
      </c>
      <c r="G1327" s="45"/>
      <c r="H1327" s="45"/>
      <c r="I1327" s="45"/>
      <c r="J1327" s="45"/>
    </row>
    <row r="1328" spans="1:10" ht="13.5" customHeight="1" x14ac:dyDescent="0.2">
      <c r="A1328" s="94">
        <v>39101616</v>
      </c>
      <c r="B1328" s="69" t="str">
        <f t="shared" ca="1" si="78"/>
        <v>Lámparas de rayos ultravioleta (uv)</v>
      </c>
      <c r="C1328" s="96" t="s">
        <v>1449</v>
      </c>
      <c r="D1328" s="97">
        <v>1</v>
      </c>
      <c r="E1328" s="98">
        <v>1900</v>
      </c>
      <c r="F1328" s="70">
        <f t="shared" ca="1" si="79"/>
        <v>1900</v>
      </c>
      <c r="G1328" s="45"/>
      <c r="H1328" s="45"/>
      <c r="I1328" s="45"/>
      <c r="J1328" s="45"/>
    </row>
    <row r="1329" spans="1:10" ht="13.5" customHeight="1" x14ac:dyDescent="0.2">
      <c r="A1329" s="94">
        <v>46181604</v>
      </c>
      <c r="B1329" s="69" t="str">
        <f t="shared" ca="1" si="78"/>
        <v>Botas de seguridad</v>
      </c>
      <c r="C1329" s="96" t="s">
        <v>1449</v>
      </c>
      <c r="D1329" s="97">
        <v>3</v>
      </c>
      <c r="E1329" s="98">
        <v>4500</v>
      </c>
      <c r="F1329" s="70">
        <f t="shared" ca="1" si="79"/>
        <v>13500</v>
      </c>
      <c r="G1329" s="45"/>
      <c r="H1329" s="45"/>
      <c r="I1329" s="45"/>
      <c r="J1329" s="45"/>
    </row>
    <row r="1330" spans="1:10" ht="13.5" customHeight="1" x14ac:dyDescent="0.2">
      <c r="A1330" s="94">
        <v>53111501</v>
      </c>
      <c r="B1330" s="69" t="str">
        <f t="shared" ca="1" si="78"/>
        <v>Botas para hombre</v>
      </c>
      <c r="C1330" s="96" t="s">
        <v>1449</v>
      </c>
      <c r="D1330" s="97">
        <v>26</v>
      </c>
      <c r="E1330" s="98">
        <v>3000</v>
      </c>
      <c r="F1330" s="70">
        <f t="shared" ca="1" si="79"/>
        <v>78000</v>
      </c>
      <c r="G1330" s="45"/>
      <c r="H1330" s="45"/>
      <c r="I1330" s="45"/>
      <c r="J1330" s="45"/>
    </row>
    <row r="1331" spans="1:10" ht="13.5" customHeight="1" x14ac:dyDescent="0.2">
      <c r="A1331" s="94">
        <v>42171917</v>
      </c>
      <c r="B1331" s="69" t="str">
        <f t="shared" ca="1" si="78"/>
        <v>Estuches o bolsas o accesorios de primeros auxilios para servicios médicos de emergencia</v>
      </c>
      <c r="C1331" s="96" t="s">
        <v>1449</v>
      </c>
      <c r="D1331" s="97">
        <v>11</v>
      </c>
      <c r="E1331" s="98">
        <v>950</v>
      </c>
      <c r="F1331" s="70">
        <f t="shared" ca="1" si="79"/>
        <v>10450</v>
      </c>
      <c r="G1331" s="45"/>
      <c r="H1331" s="45"/>
      <c r="I1331" s="45"/>
      <c r="J1331" s="45"/>
    </row>
    <row r="1332" spans="1:10" ht="13.5" customHeight="1" x14ac:dyDescent="0.2">
      <c r="A1332" s="94">
        <v>39121601</v>
      </c>
      <c r="B1332" s="69" t="str">
        <f t="shared" ca="1" si="78"/>
        <v>Breakers de circuito</v>
      </c>
      <c r="C1332" s="96" t="s">
        <v>1449</v>
      </c>
      <c r="D1332" s="97">
        <v>2</v>
      </c>
      <c r="E1332" s="98">
        <v>300</v>
      </c>
      <c r="F1332" s="70">
        <f t="shared" ca="1" si="79"/>
        <v>600</v>
      </c>
      <c r="G1332" s="45"/>
      <c r="H1332" s="45"/>
      <c r="I1332" s="45"/>
      <c r="J1332" s="45"/>
    </row>
    <row r="1333" spans="1:10" ht="13.5" customHeight="1" x14ac:dyDescent="0.2">
      <c r="A1333" s="94">
        <v>39121601</v>
      </c>
      <c r="B1333" s="69" t="str">
        <f t="shared" ref="B1333:B1364" ca="1" si="80">IFERROR(INDEX(UNSPSCDes,MATCH(INDIRECT(ADDRESS(ROW(),COLUMN()-1,4)),UNSPSCCode,0)),"")</f>
        <v>Breakers de circuito</v>
      </c>
      <c r="C1333" s="96" t="s">
        <v>1449</v>
      </c>
      <c r="D1333" s="97">
        <v>2</v>
      </c>
      <c r="E1333" s="98">
        <v>280</v>
      </c>
      <c r="F1333" s="70">
        <f t="shared" ref="F1333:F1364" ca="1" si="81">INDIRECT(ADDRESS(ROW(),COLUMN()-2,4))*INDIRECT(ADDRESS(ROW(),COLUMN()-1,4))</f>
        <v>560</v>
      </c>
      <c r="G1333" s="45"/>
      <c r="H1333" s="45"/>
      <c r="I1333" s="45"/>
      <c r="J1333" s="45"/>
    </row>
    <row r="1334" spans="1:10" ht="13.5" customHeight="1" x14ac:dyDescent="0.2">
      <c r="A1334" s="94">
        <v>39121601</v>
      </c>
      <c r="B1334" s="69" t="str">
        <f t="shared" ca="1" si="80"/>
        <v>Breakers de circuito</v>
      </c>
      <c r="C1334" s="96" t="s">
        <v>1449</v>
      </c>
      <c r="D1334" s="97">
        <v>2</v>
      </c>
      <c r="E1334" s="98">
        <v>250</v>
      </c>
      <c r="F1334" s="70">
        <f t="shared" ca="1" si="81"/>
        <v>500</v>
      </c>
      <c r="G1334" s="45"/>
      <c r="H1334" s="45"/>
      <c r="I1334" s="45"/>
      <c r="J1334" s="45"/>
    </row>
    <row r="1335" spans="1:10" ht="13.5" customHeight="1" x14ac:dyDescent="0.2">
      <c r="A1335" s="94">
        <v>31211904</v>
      </c>
      <c r="B1335" s="69" t="str">
        <f t="shared" ca="1" si="80"/>
        <v>Brochas</v>
      </c>
      <c r="C1335" s="96" t="s">
        <v>1449</v>
      </c>
      <c r="D1335" s="97">
        <v>8</v>
      </c>
      <c r="E1335" s="98">
        <v>100</v>
      </c>
      <c r="F1335" s="70">
        <f t="shared" ca="1" si="81"/>
        <v>800</v>
      </c>
      <c r="G1335" s="45"/>
      <c r="H1335" s="45"/>
      <c r="I1335" s="45"/>
      <c r="J1335" s="45"/>
    </row>
    <row r="1336" spans="1:10" ht="13.5" customHeight="1" x14ac:dyDescent="0.2">
      <c r="A1336" s="94">
        <v>31211904</v>
      </c>
      <c r="B1336" s="69" t="str">
        <f t="shared" ca="1" si="80"/>
        <v>Brochas</v>
      </c>
      <c r="C1336" s="96" t="s">
        <v>1449</v>
      </c>
      <c r="D1336" s="97">
        <v>3</v>
      </c>
      <c r="E1336" s="98">
        <v>110</v>
      </c>
      <c r="F1336" s="70">
        <f t="shared" ca="1" si="81"/>
        <v>330</v>
      </c>
      <c r="G1336" s="45"/>
      <c r="H1336" s="45"/>
      <c r="I1336" s="45"/>
      <c r="J1336" s="45"/>
    </row>
    <row r="1337" spans="1:10" ht="13.5" customHeight="1" x14ac:dyDescent="0.2">
      <c r="A1337" s="94">
        <v>31211904</v>
      </c>
      <c r="B1337" s="69" t="str">
        <f t="shared" ca="1" si="80"/>
        <v>Brochas</v>
      </c>
      <c r="C1337" s="96" t="s">
        <v>1449</v>
      </c>
      <c r="D1337" s="97">
        <v>3</v>
      </c>
      <c r="E1337" s="98">
        <v>150</v>
      </c>
      <c r="F1337" s="70">
        <f t="shared" ca="1" si="81"/>
        <v>450</v>
      </c>
      <c r="G1337" s="45"/>
      <c r="H1337" s="45"/>
      <c r="I1337" s="45"/>
      <c r="J1337" s="45"/>
    </row>
    <row r="1338" spans="1:10" ht="13.5" customHeight="1" x14ac:dyDescent="0.2">
      <c r="A1338" s="94">
        <v>60104912</v>
      </c>
      <c r="B1338" s="69" t="str">
        <f t="shared" ca="1" si="80"/>
        <v>Alambres o cables eléctricos</v>
      </c>
      <c r="C1338" s="96" t="s">
        <v>1449</v>
      </c>
      <c r="D1338" s="97">
        <v>1</v>
      </c>
      <c r="E1338" s="98">
        <v>4050</v>
      </c>
      <c r="F1338" s="70">
        <f t="shared" ca="1" si="81"/>
        <v>4050</v>
      </c>
      <c r="G1338" s="45"/>
      <c r="H1338" s="45"/>
      <c r="I1338" s="45"/>
      <c r="J1338" s="45"/>
    </row>
    <row r="1339" spans="1:10" ht="13.5" customHeight="1" x14ac:dyDescent="0.2">
      <c r="A1339" s="94">
        <v>60104912</v>
      </c>
      <c r="B1339" s="69" t="str">
        <f t="shared" ca="1" si="80"/>
        <v>Alambres o cables eléctricos</v>
      </c>
      <c r="C1339" s="96" t="s">
        <v>1449</v>
      </c>
      <c r="D1339" s="97">
        <v>2</v>
      </c>
      <c r="E1339" s="98">
        <v>3500</v>
      </c>
      <c r="F1339" s="70">
        <f t="shared" ca="1" si="81"/>
        <v>7000</v>
      </c>
      <c r="G1339" s="45"/>
      <c r="H1339" s="45"/>
      <c r="I1339" s="45"/>
      <c r="J1339" s="45"/>
    </row>
    <row r="1340" spans="1:10" ht="13.5" customHeight="1" x14ac:dyDescent="0.2">
      <c r="A1340" s="94">
        <v>24112401</v>
      </c>
      <c r="B1340" s="69" t="str">
        <f t="shared" ca="1" si="80"/>
        <v>Cofres, cajas o armarios para herramientas</v>
      </c>
      <c r="C1340" s="96" t="s">
        <v>1449</v>
      </c>
      <c r="D1340" s="97">
        <v>1</v>
      </c>
      <c r="E1340" s="98">
        <v>1950</v>
      </c>
      <c r="F1340" s="70">
        <f t="shared" ca="1" si="81"/>
        <v>1950</v>
      </c>
      <c r="G1340" s="45"/>
      <c r="H1340" s="45"/>
      <c r="I1340" s="45"/>
      <c r="J1340" s="45"/>
    </row>
    <row r="1341" spans="1:10" ht="13.5" customHeight="1" x14ac:dyDescent="0.2">
      <c r="A1341" s="94">
        <v>11111608</v>
      </c>
      <c r="B1341" s="69" t="str">
        <f t="shared" ca="1" si="80"/>
        <v>Caliza</v>
      </c>
      <c r="C1341" s="96" t="s">
        <v>15636</v>
      </c>
      <c r="D1341" s="97">
        <v>100</v>
      </c>
      <c r="E1341" s="98">
        <v>130</v>
      </c>
      <c r="F1341" s="70">
        <f t="shared" ca="1" si="81"/>
        <v>13000</v>
      </c>
      <c r="G1341" s="45"/>
      <c r="H1341" s="45"/>
      <c r="I1341" s="45"/>
      <c r="J1341" s="45"/>
    </row>
    <row r="1342" spans="1:10" ht="13.5" customHeight="1" x14ac:dyDescent="0.2">
      <c r="A1342" s="94">
        <v>46171501</v>
      </c>
      <c r="B1342" s="69" t="str">
        <f t="shared" ca="1" si="80"/>
        <v>Candados</v>
      </c>
      <c r="C1342" s="96" t="s">
        <v>1449</v>
      </c>
      <c r="D1342" s="97">
        <v>16</v>
      </c>
      <c r="E1342" s="98">
        <v>1900</v>
      </c>
      <c r="F1342" s="70">
        <f t="shared" ca="1" si="81"/>
        <v>30400</v>
      </c>
      <c r="G1342" s="45"/>
      <c r="H1342" s="45"/>
      <c r="I1342" s="45"/>
      <c r="J1342" s="45"/>
    </row>
    <row r="1343" spans="1:10" ht="13.5" customHeight="1" x14ac:dyDescent="0.2">
      <c r="A1343" s="94">
        <v>24101507</v>
      </c>
      <c r="B1343" s="69" t="str">
        <f t="shared" ca="1" si="80"/>
        <v>Carretillas</v>
      </c>
      <c r="C1343" s="96" t="s">
        <v>1449</v>
      </c>
      <c r="D1343" s="97">
        <v>9</v>
      </c>
      <c r="E1343" s="98">
        <v>5600</v>
      </c>
      <c r="F1343" s="70">
        <f t="shared" ca="1" si="81"/>
        <v>50400</v>
      </c>
      <c r="G1343" s="45"/>
      <c r="H1343" s="45"/>
      <c r="I1343" s="45"/>
      <c r="J1343" s="45"/>
    </row>
    <row r="1344" spans="1:10" ht="13.5" customHeight="1" x14ac:dyDescent="0.2">
      <c r="A1344" s="94">
        <v>24101507</v>
      </c>
      <c r="B1344" s="69" t="str">
        <f t="shared" ca="1" si="80"/>
        <v>Carretillas</v>
      </c>
      <c r="C1344" s="96" t="s">
        <v>1449</v>
      </c>
      <c r="D1344" s="97">
        <v>1</v>
      </c>
      <c r="E1344" s="98">
        <v>8100</v>
      </c>
      <c r="F1344" s="70">
        <f t="shared" ca="1" si="81"/>
        <v>8100</v>
      </c>
      <c r="G1344" s="45"/>
      <c r="H1344" s="45"/>
      <c r="I1344" s="45"/>
      <c r="J1344" s="45"/>
    </row>
    <row r="1345" spans="1:10" ht="13.5" customHeight="1" x14ac:dyDescent="0.2">
      <c r="A1345" s="94">
        <v>46181704</v>
      </c>
      <c r="B1345" s="69" t="str">
        <f t="shared" ca="1" si="80"/>
        <v>Cascos de seguridad</v>
      </c>
      <c r="C1345" s="96" t="s">
        <v>1449</v>
      </c>
      <c r="D1345" s="97">
        <v>26</v>
      </c>
      <c r="E1345" s="98">
        <v>500</v>
      </c>
      <c r="F1345" s="70">
        <f t="shared" ca="1" si="81"/>
        <v>13000</v>
      </c>
      <c r="G1345" s="45"/>
      <c r="H1345" s="45"/>
      <c r="I1345" s="45"/>
      <c r="J1345" s="45"/>
    </row>
    <row r="1346" spans="1:10" ht="13.5" customHeight="1" x14ac:dyDescent="0.2">
      <c r="A1346" s="94">
        <v>30111601</v>
      </c>
      <c r="B1346" s="69" t="str">
        <f t="shared" ca="1" si="80"/>
        <v>Cemento</v>
      </c>
      <c r="C1346" s="96" t="s">
        <v>1449</v>
      </c>
      <c r="D1346" s="97">
        <v>50</v>
      </c>
      <c r="E1346" s="98">
        <v>950</v>
      </c>
      <c r="F1346" s="70">
        <f t="shared" ca="1" si="81"/>
        <v>47500</v>
      </c>
      <c r="G1346" s="45"/>
      <c r="H1346" s="45"/>
      <c r="I1346" s="45"/>
      <c r="J1346" s="45"/>
    </row>
    <row r="1347" spans="1:10" ht="13.5" customHeight="1" x14ac:dyDescent="0.2">
      <c r="A1347" s="94">
        <v>30111601</v>
      </c>
      <c r="B1347" s="69" t="str">
        <f t="shared" ca="1" si="80"/>
        <v>Cemento</v>
      </c>
      <c r="C1347" s="96" t="s">
        <v>1449</v>
      </c>
      <c r="D1347" s="97">
        <v>10</v>
      </c>
      <c r="E1347" s="98">
        <v>400</v>
      </c>
      <c r="F1347" s="70">
        <f t="shared" ca="1" si="81"/>
        <v>4000</v>
      </c>
      <c r="G1347" s="45"/>
      <c r="H1347" s="45"/>
      <c r="I1347" s="45"/>
      <c r="J1347" s="45"/>
    </row>
    <row r="1348" spans="1:10" ht="13.5" customHeight="1" x14ac:dyDescent="0.2">
      <c r="A1348" s="94">
        <v>27111903</v>
      </c>
      <c r="B1348" s="69" t="str">
        <f t="shared" ca="1" si="80"/>
        <v>Cepillos de carpintero</v>
      </c>
      <c r="C1348" s="96" t="s">
        <v>1449</v>
      </c>
      <c r="D1348" s="97">
        <v>1</v>
      </c>
      <c r="E1348" s="98">
        <v>10000</v>
      </c>
      <c r="F1348" s="70">
        <f t="shared" ca="1" si="81"/>
        <v>10000</v>
      </c>
      <c r="G1348" s="45"/>
      <c r="H1348" s="45"/>
      <c r="I1348" s="45"/>
      <c r="J1348" s="45"/>
    </row>
    <row r="1349" spans="1:10" ht="13.5" customHeight="1" x14ac:dyDescent="0.2">
      <c r="A1349" s="94">
        <v>46181507</v>
      </c>
      <c r="B1349" s="69" t="str">
        <f t="shared" ca="1" si="80"/>
        <v>Chalecos de seguridad</v>
      </c>
      <c r="C1349" s="96" t="s">
        <v>1449</v>
      </c>
      <c r="D1349" s="97">
        <v>26</v>
      </c>
      <c r="E1349" s="98">
        <v>950</v>
      </c>
      <c r="F1349" s="70">
        <f t="shared" ca="1" si="81"/>
        <v>24700</v>
      </c>
      <c r="G1349" s="45"/>
      <c r="H1349" s="45"/>
      <c r="I1349" s="45"/>
      <c r="J1349" s="45"/>
    </row>
    <row r="1350" spans="1:10" ht="13.5" customHeight="1" x14ac:dyDescent="0.2">
      <c r="A1350" s="94">
        <v>31201512</v>
      </c>
      <c r="B1350" s="69" t="str">
        <f t="shared" ca="1" si="80"/>
        <v>Cinta transparente</v>
      </c>
      <c r="C1350" s="96" t="s">
        <v>1449</v>
      </c>
      <c r="D1350" s="97">
        <v>14</v>
      </c>
      <c r="E1350" s="98">
        <v>200</v>
      </c>
      <c r="F1350" s="70">
        <f t="shared" ca="1" si="81"/>
        <v>2800</v>
      </c>
      <c r="G1350" s="45"/>
      <c r="H1350" s="45"/>
      <c r="I1350" s="45"/>
      <c r="J1350" s="45"/>
    </row>
    <row r="1351" spans="1:10" ht="13.5" customHeight="1" x14ac:dyDescent="0.2">
      <c r="A1351" s="94">
        <v>41114201</v>
      </c>
      <c r="B1351" s="69" t="str">
        <f t="shared" ca="1" si="80"/>
        <v>Cintas medidoras</v>
      </c>
      <c r="C1351" s="96" t="s">
        <v>1449</v>
      </c>
      <c r="D1351" s="97">
        <v>2</v>
      </c>
      <c r="E1351" s="98">
        <v>800</v>
      </c>
      <c r="F1351" s="70">
        <f t="shared" ca="1" si="81"/>
        <v>1600</v>
      </c>
      <c r="G1351" s="45"/>
      <c r="H1351" s="45"/>
      <c r="I1351" s="45"/>
      <c r="J1351" s="45"/>
    </row>
    <row r="1352" spans="1:10" ht="13.5" customHeight="1" x14ac:dyDescent="0.2">
      <c r="A1352" s="94">
        <v>41122703</v>
      </c>
      <c r="B1352" s="69" t="str">
        <f t="shared" ca="1" si="80"/>
        <v>Cintas de seguridad</v>
      </c>
      <c r="C1352" s="96" t="s">
        <v>1449</v>
      </c>
      <c r="D1352" s="97">
        <v>5</v>
      </c>
      <c r="E1352" s="98">
        <v>1200</v>
      </c>
      <c r="F1352" s="70">
        <f t="shared" ca="1" si="81"/>
        <v>6000</v>
      </c>
      <c r="G1352" s="45"/>
      <c r="H1352" s="45"/>
      <c r="I1352" s="45"/>
      <c r="J1352" s="45"/>
    </row>
    <row r="1353" spans="1:10" ht="13.5" customHeight="1" x14ac:dyDescent="0.2">
      <c r="A1353" s="94">
        <v>27111906</v>
      </c>
      <c r="B1353" s="69" t="str">
        <f t="shared" ca="1" si="80"/>
        <v>Cinceles de madera</v>
      </c>
      <c r="C1353" s="96" t="s">
        <v>1449</v>
      </c>
      <c r="D1353" s="97">
        <v>2</v>
      </c>
      <c r="E1353" s="98">
        <v>950</v>
      </c>
      <c r="F1353" s="70">
        <f t="shared" ca="1" si="81"/>
        <v>1900</v>
      </c>
      <c r="G1353" s="45"/>
      <c r="H1353" s="45"/>
      <c r="I1353" s="45"/>
      <c r="J1353" s="45"/>
    </row>
    <row r="1354" spans="1:10" ht="13.5" customHeight="1" x14ac:dyDescent="0.2">
      <c r="A1354" s="94">
        <v>31162004</v>
      </c>
      <c r="B1354" s="69" t="str">
        <f t="shared" ca="1" si="80"/>
        <v>Clavos de mampostería</v>
      </c>
      <c r="C1354" s="96" t="s">
        <v>15636</v>
      </c>
      <c r="D1354" s="97">
        <v>50</v>
      </c>
      <c r="E1354" s="98">
        <v>70</v>
      </c>
      <c r="F1354" s="70">
        <f t="shared" ca="1" si="81"/>
        <v>3500</v>
      </c>
      <c r="G1354" s="45"/>
      <c r="H1354" s="45"/>
      <c r="I1354" s="45"/>
      <c r="J1354" s="45"/>
    </row>
    <row r="1355" spans="1:10" ht="13.5" customHeight="1" x14ac:dyDescent="0.2">
      <c r="A1355" s="94">
        <v>31162004</v>
      </c>
      <c r="B1355" s="69" t="str">
        <f t="shared" ca="1" si="80"/>
        <v>Clavos de mampostería</v>
      </c>
      <c r="C1355" s="96" t="s">
        <v>15636</v>
      </c>
      <c r="D1355" s="97">
        <v>50</v>
      </c>
      <c r="E1355" s="98">
        <v>85</v>
      </c>
      <c r="F1355" s="70">
        <f t="shared" ca="1" si="81"/>
        <v>4250</v>
      </c>
      <c r="G1355" s="45"/>
      <c r="H1355" s="45"/>
      <c r="I1355" s="45"/>
      <c r="J1355" s="45"/>
    </row>
    <row r="1356" spans="1:10" ht="13.5" customHeight="1" x14ac:dyDescent="0.2">
      <c r="A1356" s="94">
        <v>41121813</v>
      </c>
      <c r="B1356" s="69" t="str">
        <f t="shared" ca="1" si="80"/>
        <v>Cubetas</v>
      </c>
      <c r="C1356" s="96" t="s">
        <v>1449</v>
      </c>
      <c r="D1356" s="97">
        <v>5</v>
      </c>
      <c r="E1356" s="98">
        <v>200</v>
      </c>
      <c r="F1356" s="70">
        <f t="shared" ca="1" si="81"/>
        <v>1000</v>
      </c>
      <c r="G1356" s="45"/>
      <c r="H1356" s="45"/>
      <c r="I1356" s="45"/>
      <c r="J1356" s="45"/>
    </row>
    <row r="1357" spans="1:10" ht="13.5" customHeight="1" x14ac:dyDescent="0.2">
      <c r="A1357" s="94">
        <v>40101902</v>
      </c>
      <c r="B1357" s="69" t="str">
        <f t="shared" ca="1" si="80"/>
        <v>Deshumidificadores</v>
      </c>
      <c r="C1357" s="96" t="s">
        <v>1449</v>
      </c>
      <c r="D1357" s="97">
        <v>9</v>
      </c>
      <c r="E1357" s="98">
        <v>14500</v>
      </c>
      <c r="F1357" s="70">
        <f t="shared" ca="1" si="81"/>
        <v>130500</v>
      </c>
      <c r="G1357" s="45"/>
      <c r="H1357" s="45"/>
      <c r="I1357" s="45"/>
      <c r="J1357" s="45"/>
    </row>
    <row r="1358" spans="1:10" ht="13.5" customHeight="1" x14ac:dyDescent="0.2">
      <c r="A1358" s="94">
        <v>27111701</v>
      </c>
      <c r="B1358" s="69" t="str">
        <f t="shared" ca="1" si="80"/>
        <v>Destornilladores</v>
      </c>
      <c r="C1358" s="96" t="s">
        <v>4735</v>
      </c>
      <c r="D1358" s="97">
        <v>2</v>
      </c>
      <c r="E1358" s="98">
        <v>600</v>
      </c>
      <c r="F1358" s="70">
        <f t="shared" ca="1" si="81"/>
        <v>1200</v>
      </c>
      <c r="G1358" s="45"/>
      <c r="H1358" s="45"/>
      <c r="I1358" s="45"/>
      <c r="J1358" s="45"/>
    </row>
    <row r="1359" spans="1:10" ht="13.5" customHeight="1" x14ac:dyDescent="0.2">
      <c r="A1359" s="94">
        <v>15121801</v>
      </c>
      <c r="B1359" s="69" t="str">
        <f t="shared" ca="1" si="80"/>
        <v>Repelente de humedad</v>
      </c>
      <c r="C1359" s="96" t="s">
        <v>4735</v>
      </c>
      <c r="D1359" s="97">
        <v>20</v>
      </c>
      <c r="E1359" s="98">
        <v>400</v>
      </c>
      <c r="F1359" s="70">
        <f t="shared" ca="1" si="81"/>
        <v>8000</v>
      </c>
      <c r="G1359" s="45"/>
      <c r="H1359" s="45"/>
      <c r="I1359" s="45"/>
      <c r="J1359" s="45"/>
    </row>
    <row r="1360" spans="1:10" ht="13.5" customHeight="1" x14ac:dyDescent="0.2">
      <c r="A1360" s="94">
        <v>27111515</v>
      </c>
      <c r="B1360" s="69" t="str">
        <f t="shared" ca="1" si="80"/>
        <v>Taladro de mano</v>
      </c>
      <c r="C1360" s="96" t="s">
        <v>1449</v>
      </c>
      <c r="D1360" s="97">
        <v>3</v>
      </c>
      <c r="E1360" s="98">
        <v>12000</v>
      </c>
      <c r="F1360" s="70">
        <f t="shared" ca="1" si="81"/>
        <v>36000</v>
      </c>
      <c r="G1360" s="45"/>
      <c r="H1360" s="45"/>
      <c r="I1360" s="45"/>
      <c r="J1360" s="45"/>
    </row>
    <row r="1361" spans="1:10" ht="13.5" customHeight="1" x14ac:dyDescent="0.2">
      <c r="A1361" s="94">
        <v>27111515</v>
      </c>
      <c r="B1361" s="69" t="str">
        <f t="shared" ca="1" si="80"/>
        <v>Taladro de mano</v>
      </c>
      <c r="C1361" s="96" t="s">
        <v>1449</v>
      </c>
      <c r="D1361" s="97">
        <v>3</v>
      </c>
      <c r="E1361" s="98">
        <v>11000</v>
      </c>
      <c r="F1361" s="70">
        <f t="shared" ca="1" si="81"/>
        <v>33000</v>
      </c>
      <c r="G1361" s="45"/>
      <c r="H1361" s="45"/>
      <c r="I1361" s="45"/>
      <c r="J1361" s="45"/>
    </row>
    <row r="1362" spans="1:10" ht="13.5" customHeight="1" x14ac:dyDescent="0.2">
      <c r="A1362" s="94">
        <v>30191501</v>
      </c>
      <c r="B1362" s="69" t="str">
        <f t="shared" ca="1" si="80"/>
        <v>Escaleras</v>
      </c>
      <c r="C1362" s="96" t="s">
        <v>1449</v>
      </c>
      <c r="D1362" s="97">
        <v>4</v>
      </c>
      <c r="E1362" s="98">
        <v>4000</v>
      </c>
      <c r="F1362" s="70">
        <f t="shared" ca="1" si="81"/>
        <v>16000</v>
      </c>
      <c r="G1362" s="45"/>
      <c r="H1362" s="45"/>
      <c r="I1362" s="45"/>
      <c r="J1362" s="45"/>
    </row>
    <row r="1363" spans="1:10" ht="13.5" customHeight="1" x14ac:dyDescent="0.2">
      <c r="A1363" s="94">
        <v>30191501</v>
      </c>
      <c r="B1363" s="69" t="str">
        <f t="shared" ca="1" si="80"/>
        <v>Escaleras</v>
      </c>
      <c r="C1363" s="96" t="s">
        <v>1449</v>
      </c>
      <c r="D1363" s="97">
        <v>5</v>
      </c>
      <c r="E1363" s="98">
        <v>6500</v>
      </c>
      <c r="F1363" s="70">
        <f t="shared" ca="1" si="81"/>
        <v>32500</v>
      </c>
      <c r="G1363" s="45"/>
      <c r="H1363" s="45"/>
      <c r="I1363" s="45"/>
      <c r="J1363" s="45"/>
    </row>
    <row r="1364" spans="1:10" ht="13.5" customHeight="1" x14ac:dyDescent="0.2">
      <c r="A1364" s="94">
        <v>30191501</v>
      </c>
      <c r="B1364" s="69" t="str">
        <f t="shared" ca="1" si="80"/>
        <v>Escaleras</v>
      </c>
      <c r="C1364" s="96" t="s">
        <v>1449</v>
      </c>
      <c r="D1364" s="97">
        <v>1</v>
      </c>
      <c r="E1364" s="98">
        <v>8900</v>
      </c>
      <c r="F1364" s="70">
        <f t="shared" ca="1" si="81"/>
        <v>8900</v>
      </c>
      <c r="G1364" s="45"/>
      <c r="H1364" s="45"/>
      <c r="I1364" s="45"/>
      <c r="J1364" s="45"/>
    </row>
    <row r="1365" spans="1:10" ht="13.5" customHeight="1" x14ac:dyDescent="0.2">
      <c r="A1365" s="94">
        <v>27111902</v>
      </c>
      <c r="B1365" s="69" t="str">
        <f t="shared" ref="B1365:B1396" ca="1" si="82">IFERROR(INDEX(UNSPSCDes,MATCH(INDIRECT(ADDRESS(ROW(),COLUMN()-1,4)),UNSPSCCode,0)),"")</f>
        <v>Limas</v>
      </c>
      <c r="C1365" s="96" t="s">
        <v>1449</v>
      </c>
      <c r="D1365" s="97">
        <v>1</v>
      </c>
      <c r="E1365" s="98">
        <v>200</v>
      </c>
      <c r="F1365" s="70">
        <f t="shared" ref="F1365:F1396" ca="1" si="83">INDIRECT(ADDRESS(ROW(),COLUMN()-2,4))*INDIRECT(ADDRESS(ROW(),COLUMN()-1,4))</f>
        <v>200</v>
      </c>
      <c r="G1365" s="45"/>
      <c r="H1365" s="45"/>
      <c r="I1365" s="45"/>
      <c r="J1365" s="45"/>
    </row>
    <row r="1366" spans="1:10" ht="13.5" customHeight="1" x14ac:dyDescent="0.2">
      <c r="A1366" s="94">
        <v>27111803</v>
      </c>
      <c r="B1366" s="69" t="str">
        <f t="shared" ca="1" si="82"/>
        <v>Escuadras</v>
      </c>
      <c r="C1366" s="96" t="s">
        <v>1449</v>
      </c>
      <c r="D1366" s="97">
        <v>1</v>
      </c>
      <c r="E1366" s="98">
        <v>650</v>
      </c>
      <c r="F1366" s="70">
        <f t="shared" ca="1" si="83"/>
        <v>650</v>
      </c>
      <c r="G1366" s="45"/>
      <c r="H1366" s="45"/>
      <c r="I1366" s="45"/>
      <c r="J1366" s="45"/>
    </row>
    <row r="1367" spans="1:10" ht="13.5" customHeight="1" x14ac:dyDescent="0.2">
      <c r="A1367" s="94">
        <v>27111803</v>
      </c>
      <c r="B1367" s="69" t="str">
        <f t="shared" ca="1" si="82"/>
        <v>Escuadras</v>
      </c>
      <c r="C1367" s="96" t="s">
        <v>1449</v>
      </c>
      <c r="D1367" s="97">
        <v>1</v>
      </c>
      <c r="E1367" s="98">
        <v>650</v>
      </c>
      <c r="F1367" s="70">
        <f t="shared" ca="1" si="83"/>
        <v>650</v>
      </c>
      <c r="G1367" s="45"/>
      <c r="H1367" s="45"/>
      <c r="I1367" s="45"/>
      <c r="J1367" s="45"/>
    </row>
    <row r="1368" spans="1:10" ht="13.5" customHeight="1" x14ac:dyDescent="0.2">
      <c r="A1368" s="94">
        <v>45101904</v>
      </c>
      <c r="B1368" s="69" t="str">
        <f t="shared" ca="1" si="82"/>
        <v>Alargadores</v>
      </c>
      <c r="C1368" s="96" t="s">
        <v>1449</v>
      </c>
      <c r="D1368" s="97">
        <v>3</v>
      </c>
      <c r="E1368" s="98">
        <v>1650</v>
      </c>
      <c r="F1368" s="70">
        <f t="shared" ca="1" si="83"/>
        <v>4950</v>
      </c>
      <c r="G1368" s="45"/>
      <c r="H1368" s="45"/>
      <c r="I1368" s="45"/>
      <c r="J1368" s="45"/>
    </row>
    <row r="1369" spans="1:10" ht="13.5" customHeight="1" x14ac:dyDescent="0.2">
      <c r="A1369" s="94">
        <v>46181804</v>
      </c>
      <c r="B1369" s="69" t="str">
        <f t="shared" ca="1" si="82"/>
        <v>Gafas protectoras</v>
      </c>
      <c r="C1369" s="96" t="s">
        <v>1449</v>
      </c>
      <c r="D1369" s="97">
        <v>6</v>
      </c>
      <c r="E1369" s="98">
        <v>400</v>
      </c>
      <c r="F1369" s="70">
        <f t="shared" ca="1" si="83"/>
        <v>2400</v>
      </c>
      <c r="G1369" s="45"/>
      <c r="H1369" s="45"/>
      <c r="I1369" s="45"/>
      <c r="J1369" s="45"/>
    </row>
    <row r="1370" spans="1:10" ht="13.5" customHeight="1" x14ac:dyDescent="0.2">
      <c r="A1370" s="94">
        <v>41103406</v>
      </c>
      <c r="B1370" s="69" t="str">
        <f t="shared" ca="1" si="82"/>
        <v>Cajas de guantes de aislamiento</v>
      </c>
      <c r="C1370" s="96" t="s">
        <v>1449</v>
      </c>
      <c r="D1370" s="97">
        <v>24</v>
      </c>
      <c r="E1370" s="98">
        <v>500</v>
      </c>
      <c r="F1370" s="70">
        <f t="shared" ca="1" si="83"/>
        <v>12000</v>
      </c>
      <c r="G1370" s="45"/>
      <c r="H1370" s="45"/>
      <c r="I1370" s="45"/>
      <c r="J1370" s="45"/>
    </row>
    <row r="1371" spans="1:10" ht="13.5" customHeight="1" x14ac:dyDescent="0.2">
      <c r="A1371" s="94">
        <v>41103406</v>
      </c>
      <c r="B1371" s="69" t="str">
        <f t="shared" ca="1" si="82"/>
        <v>Cajas de guantes de aislamiento</v>
      </c>
      <c r="C1371" s="96" t="s">
        <v>1449</v>
      </c>
      <c r="D1371" s="97">
        <v>25</v>
      </c>
      <c r="E1371" s="98">
        <v>250</v>
      </c>
      <c r="F1371" s="70">
        <f t="shared" ca="1" si="83"/>
        <v>6250</v>
      </c>
      <c r="G1371" s="45"/>
      <c r="H1371" s="45"/>
      <c r="I1371" s="45"/>
      <c r="J1371" s="45"/>
    </row>
    <row r="1372" spans="1:10" ht="13.5" customHeight="1" x14ac:dyDescent="0.2">
      <c r="A1372" s="94">
        <v>31211910</v>
      </c>
      <c r="B1372" s="69" t="str">
        <f t="shared" ca="1" si="82"/>
        <v>Guantes para pintar</v>
      </c>
      <c r="C1372" s="96" t="s">
        <v>1449</v>
      </c>
      <c r="D1372" s="97">
        <v>6</v>
      </c>
      <c r="E1372" s="98">
        <v>300</v>
      </c>
      <c r="F1372" s="70">
        <f t="shared" ca="1" si="83"/>
        <v>1800</v>
      </c>
      <c r="G1372" s="45"/>
      <c r="H1372" s="45"/>
      <c r="I1372" s="45"/>
      <c r="J1372" s="45"/>
    </row>
    <row r="1373" spans="1:10" ht="13.5" customHeight="1" x14ac:dyDescent="0.2">
      <c r="A1373" s="94">
        <v>41112301</v>
      </c>
      <c r="B1373" s="69" t="str">
        <f t="shared" ca="1" si="82"/>
        <v>Higrómetros</v>
      </c>
      <c r="C1373" s="96" t="s">
        <v>1449</v>
      </c>
      <c r="D1373" s="97">
        <v>1</v>
      </c>
      <c r="E1373" s="98">
        <v>7500</v>
      </c>
      <c r="F1373" s="70">
        <f t="shared" ca="1" si="83"/>
        <v>7500</v>
      </c>
      <c r="G1373" s="45"/>
      <c r="H1373" s="45"/>
      <c r="I1373" s="45"/>
      <c r="J1373" s="45"/>
    </row>
    <row r="1374" spans="1:10" ht="13.5" customHeight="1" x14ac:dyDescent="0.2">
      <c r="A1374" s="94">
        <v>32121705</v>
      </c>
      <c r="B1374" s="69" t="str">
        <f t="shared" ca="1" si="82"/>
        <v>Inversores</v>
      </c>
      <c r="C1374" s="96" t="s">
        <v>1449</v>
      </c>
      <c r="D1374" s="97">
        <v>1</v>
      </c>
      <c r="E1374" s="98">
        <v>12000</v>
      </c>
      <c r="F1374" s="70">
        <f t="shared" ca="1" si="83"/>
        <v>12000</v>
      </c>
      <c r="G1374" s="45"/>
      <c r="H1374" s="45"/>
      <c r="I1374" s="45"/>
      <c r="J1374" s="45"/>
    </row>
    <row r="1375" spans="1:10" ht="13.5" customHeight="1" x14ac:dyDescent="0.2">
      <c r="A1375" s="94">
        <v>27111911</v>
      </c>
      <c r="B1375" s="69" t="str">
        <f t="shared" ca="1" si="82"/>
        <v>Formones</v>
      </c>
      <c r="C1375" s="96" t="s">
        <v>4735</v>
      </c>
      <c r="D1375" s="97">
        <v>1</v>
      </c>
      <c r="E1375" s="98">
        <v>1800</v>
      </c>
      <c r="F1375" s="70">
        <f t="shared" ca="1" si="83"/>
        <v>1800</v>
      </c>
      <c r="G1375" s="45"/>
      <c r="H1375" s="45"/>
      <c r="I1375" s="45"/>
      <c r="J1375" s="45"/>
    </row>
    <row r="1376" spans="1:10" ht="13.5" customHeight="1" x14ac:dyDescent="0.2">
      <c r="A1376" s="94">
        <v>27111710</v>
      </c>
      <c r="B1376" s="69" t="str">
        <f t="shared" ca="1" si="82"/>
        <v>Llaves allen</v>
      </c>
      <c r="C1376" s="96" t="s">
        <v>4735</v>
      </c>
      <c r="D1376" s="97">
        <v>1</v>
      </c>
      <c r="E1376" s="98">
        <v>4000</v>
      </c>
      <c r="F1376" s="70">
        <f t="shared" ca="1" si="83"/>
        <v>4000</v>
      </c>
      <c r="G1376" s="45"/>
      <c r="H1376" s="45"/>
      <c r="I1376" s="45"/>
      <c r="J1376" s="45"/>
    </row>
    <row r="1377" spans="1:10" ht="13.5" customHeight="1" x14ac:dyDescent="0.2">
      <c r="A1377" s="94">
        <v>27112801</v>
      </c>
      <c r="B1377" s="69" t="str">
        <f t="shared" ca="1" si="82"/>
        <v>Brocas</v>
      </c>
      <c r="C1377" s="96" t="s">
        <v>4735</v>
      </c>
      <c r="D1377" s="97">
        <v>2</v>
      </c>
      <c r="E1377" s="98">
        <v>700</v>
      </c>
      <c r="F1377" s="70">
        <f t="shared" ca="1" si="83"/>
        <v>1400</v>
      </c>
      <c r="G1377" s="45"/>
      <c r="H1377" s="45"/>
      <c r="I1377" s="45"/>
      <c r="J1377" s="45"/>
    </row>
    <row r="1378" spans="1:10" ht="13.5" customHeight="1" x14ac:dyDescent="0.2">
      <c r="A1378" s="94">
        <v>27112801</v>
      </c>
      <c r="B1378" s="69" t="str">
        <f t="shared" ca="1" si="82"/>
        <v>Brocas</v>
      </c>
      <c r="C1378" s="96" t="s">
        <v>4735</v>
      </c>
      <c r="D1378" s="97">
        <v>2</v>
      </c>
      <c r="E1378" s="98">
        <v>900</v>
      </c>
      <c r="F1378" s="70">
        <f t="shared" ca="1" si="83"/>
        <v>1800</v>
      </c>
      <c r="G1378" s="45"/>
      <c r="H1378" s="45"/>
      <c r="I1378" s="45"/>
      <c r="J1378" s="45"/>
    </row>
    <row r="1379" spans="1:10" ht="13.5" customHeight="1" x14ac:dyDescent="0.2">
      <c r="A1379" s="94">
        <v>11101502</v>
      </c>
      <c r="B1379" s="69" t="str">
        <f t="shared" ca="1" si="82"/>
        <v>Lija o esmeril</v>
      </c>
      <c r="C1379" s="96" t="s">
        <v>1449</v>
      </c>
      <c r="D1379" s="97">
        <v>46</v>
      </c>
      <c r="E1379" s="98">
        <v>80</v>
      </c>
      <c r="F1379" s="70">
        <f t="shared" ca="1" si="83"/>
        <v>3680</v>
      </c>
      <c r="G1379" s="45"/>
      <c r="H1379" s="45"/>
      <c r="I1379" s="45"/>
      <c r="J1379" s="45"/>
    </row>
    <row r="1380" spans="1:10" ht="13.5" customHeight="1" x14ac:dyDescent="0.2">
      <c r="A1380" s="94">
        <v>27111902</v>
      </c>
      <c r="B1380" s="69" t="str">
        <f t="shared" ca="1" si="82"/>
        <v>Limas</v>
      </c>
      <c r="C1380" s="96" t="s">
        <v>1449</v>
      </c>
      <c r="D1380" s="97">
        <v>9</v>
      </c>
      <c r="E1380" s="98">
        <v>95</v>
      </c>
      <c r="F1380" s="70">
        <f t="shared" ca="1" si="83"/>
        <v>855</v>
      </c>
      <c r="G1380" s="45"/>
      <c r="H1380" s="45"/>
      <c r="I1380" s="45"/>
      <c r="J1380" s="45"/>
    </row>
    <row r="1381" spans="1:10" ht="13.5" customHeight="1" x14ac:dyDescent="0.2">
      <c r="A1381" s="94">
        <v>27111707</v>
      </c>
      <c r="B1381" s="69" t="str">
        <f t="shared" ca="1" si="82"/>
        <v>Llaves ajustables</v>
      </c>
      <c r="C1381" s="96" t="s">
        <v>4735</v>
      </c>
      <c r="D1381" s="97">
        <v>2</v>
      </c>
      <c r="E1381" s="98">
        <v>1700</v>
      </c>
      <c r="F1381" s="70">
        <f t="shared" ca="1" si="83"/>
        <v>3400</v>
      </c>
      <c r="G1381" s="45"/>
      <c r="H1381" s="45"/>
      <c r="I1381" s="45"/>
      <c r="J1381" s="45"/>
    </row>
    <row r="1382" spans="1:10" ht="13.5" customHeight="1" x14ac:dyDescent="0.2">
      <c r="A1382" s="94">
        <v>27111720</v>
      </c>
      <c r="B1382" s="69" t="str">
        <f t="shared" ca="1" si="82"/>
        <v>Llave manual en t para grifos</v>
      </c>
      <c r="C1382" s="96" t="s">
        <v>1449</v>
      </c>
      <c r="D1382" s="97">
        <v>2</v>
      </c>
      <c r="E1382" s="98">
        <v>2000</v>
      </c>
      <c r="F1382" s="70">
        <f t="shared" ca="1" si="83"/>
        <v>4000</v>
      </c>
      <c r="G1382" s="45"/>
      <c r="H1382" s="45"/>
      <c r="I1382" s="45"/>
      <c r="J1382" s="45"/>
    </row>
    <row r="1383" spans="1:10" ht="13.5" customHeight="1" x14ac:dyDescent="0.2">
      <c r="A1383" s="94">
        <v>27111708</v>
      </c>
      <c r="B1383" s="69" t="str">
        <f t="shared" ca="1" si="82"/>
        <v>Llaves para tubos</v>
      </c>
      <c r="C1383" s="96" t="s">
        <v>1449</v>
      </c>
      <c r="D1383" s="97">
        <v>1</v>
      </c>
      <c r="E1383" s="98">
        <v>2500</v>
      </c>
      <c r="F1383" s="70">
        <f t="shared" ca="1" si="83"/>
        <v>2500</v>
      </c>
      <c r="G1383" s="45"/>
      <c r="H1383" s="45"/>
      <c r="I1383" s="45"/>
      <c r="J1383" s="45"/>
    </row>
    <row r="1384" spans="1:10" ht="13.5" customHeight="1" x14ac:dyDescent="0.2">
      <c r="A1384" s="94">
        <v>11162130</v>
      </c>
      <c r="B1384" s="69" t="str">
        <f t="shared" ca="1" si="82"/>
        <v>Tela dosel</v>
      </c>
      <c r="C1384" s="96" t="s">
        <v>1449</v>
      </c>
      <c r="D1384" s="97">
        <v>6</v>
      </c>
      <c r="E1384" s="98">
        <v>2500</v>
      </c>
      <c r="F1384" s="70">
        <f t="shared" ca="1" si="83"/>
        <v>15000</v>
      </c>
      <c r="G1384" s="45"/>
      <c r="H1384" s="45"/>
      <c r="I1384" s="45"/>
      <c r="J1384" s="45"/>
    </row>
    <row r="1385" spans="1:10" ht="13.5" customHeight="1" x14ac:dyDescent="0.2">
      <c r="A1385" s="94">
        <v>27112001</v>
      </c>
      <c r="B1385" s="69" t="str">
        <f t="shared" ca="1" si="82"/>
        <v>Machetes</v>
      </c>
      <c r="C1385" s="96" t="s">
        <v>1449</v>
      </c>
      <c r="D1385" s="97">
        <v>31</v>
      </c>
      <c r="E1385" s="98">
        <v>275</v>
      </c>
      <c r="F1385" s="70">
        <f t="shared" ca="1" si="83"/>
        <v>8525</v>
      </c>
      <c r="G1385" s="45"/>
      <c r="H1385" s="45"/>
      <c r="I1385" s="45"/>
      <c r="J1385" s="45"/>
    </row>
    <row r="1386" spans="1:10" ht="13.5" customHeight="1" x14ac:dyDescent="0.2">
      <c r="A1386" s="94">
        <v>11162111</v>
      </c>
      <c r="B1386" s="69" t="str">
        <f t="shared" ca="1" si="82"/>
        <v>Malla</v>
      </c>
      <c r="C1386" s="96" t="s">
        <v>14109</v>
      </c>
      <c r="D1386" s="97">
        <v>50</v>
      </c>
      <c r="E1386" s="98">
        <v>140</v>
      </c>
      <c r="F1386" s="70">
        <f t="shared" ca="1" si="83"/>
        <v>7000</v>
      </c>
      <c r="G1386" s="45"/>
      <c r="H1386" s="45"/>
      <c r="I1386" s="45"/>
      <c r="J1386" s="45"/>
    </row>
    <row r="1387" spans="1:10" ht="13.5" customHeight="1" x14ac:dyDescent="0.2">
      <c r="A1387" s="94">
        <v>11162111</v>
      </c>
      <c r="B1387" s="69" t="str">
        <f t="shared" ca="1" si="82"/>
        <v>Malla</v>
      </c>
      <c r="C1387" s="96" t="s">
        <v>14109</v>
      </c>
      <c r="D1387" s="97">
        <v>4</v>
      </c>
      <c r="E1387" s="98">
        <v>125</v>
      </c>
      <c r="F1387" s="70">
        <f t="shared" ca="1" si="83"/>
        <v>500</v>
      </c>
      <c r="G1387" s="45"/>
      <c r="H1387" s="45"/>
      <c r="I1387" s="45"/>
      <c r="J1387" s="45"/>
    </row>
    <row r="1388" spans="1:10" ht="13.5" customHeight="1" x14ac:dyDescent="0.2">
      <c r="A1388" s="94">
        <v>40142008</v>
      </c>
      <c r="B1388" s="69" t="str">
        <f t="shared" ca="1" si="82"/>
        <v>Mangueras de agua</v>
      </c>
      <c r="C1388" s="96" t="s">
        <v>1449</v>
      </c>
      <c r="D1388" s="97">
        <v>2</v>
      </c>
      <c r="E1388" s="98">
        <v>600</v>
      </c>
      <c r="F1388" s="70">
        <f t="shared" ca="1" si="83"/>
        <v>1200</v>
      </c>
      <c r="G1388" s="45"/>
      <c r="H1388" s="45"/>
      <c r="I1388" s="45"/>
      <c r="J1388" s="45"/>
    </row>
    <row r="1389" spans="1:10" ht="13.5" customHeight="1" x14ac:dyDescent="0.2">
      <c r="A1389" s="94">
        <v>40142008</v>
      </c>
      <c r="B1389" s="69" t="str">
        <f t="shared" ca="1" si="82"/>
        <v>Mangueras de agua</v>
      </c>
      <c r="C1389" s="96" t="s">
        <v>1449</v>
      </c>
      <c r="D1389" s="97">
        <v>7</v>
      </c>
      <c r="E1389" s="98">
        <v>425</v>
      </c>
      <c r="F1389" s="70">
        <f t="shared" ca="1" si="83"/>
        <v>2975</v>
      </c>
      <c r="G1389" s="45"/>
      <c r="H1389" s="45"/>
      <c r="I1389" s="45"/>
      <c r="J1389" s="45"/>
    </row>
    <row r="1390" spans="1:10" ht="13.5" customHeight="1" x14ac:dyDescent="0.2">
      <c r="A1390" s="94">
        <v>40142008</v>
      </c>
      <c r="B1390" s="69" t="str">
        <f t="shared" ca="1" si="82"/>
        <v>Mangueras de agua</v>
      </c>
      <c r="C1390" s="96" t="s">
        <v>1449</v>
      </c>
      <c r="D1390" s="97">
        <v>2</v>
      </c>
      <c r="E1390" s="98">
        <v>300</v>
      </c>
      <c r="F1390" s="70">
        <f t="shared" ca="1" si="83"/>
        <v>600</v>
      </c>
      <c r="G1390" s="45"/>
      <c r="H1390" s="45"/>
      <c r="I1390" s="45"/>
      <c r="J1390" s="45"/>
    </row>
    <row r="1391" spans="1:10" ht="13.5" customHeight="1" x14ac:dyDescent="0.2">
      <c r="A1391" s="94">
        <v>22101619</v>
      </c>
      <c r="B1391" s="69" t="str">
        <f t="shared" ca="1" si="82"/>
        <v>Máquinas pulidoras</v>
      </c>
      <c r="C1391" s="96" t="s">
        <v>1449</v>
      </c>
      <c r="D1391" s="97">
        <v>2</v>
      </c>
      <c r="E1391" s="98">
        <v>80000</v>
      </c>
      <c r="F1391" s="70">
        <f t="shared" ca="1" si="83"/>
        <v>160000</v>
      </c>
      <c r="G1391" s="45"/>
      <c r="H1391" s="45"/>
      <c r="I1391" s="45"/>
      <c r="J1391" s="45"/>
    </row>
    <row r="1392" spans="1:10" ht="13.5" customHeight="1" x14ac:dyDescent="0.2">
      <c r="A1392" s="94">
        <v>27111602</v>
      </c>
      <c r="B1392" s="69" t="str">
        <f t="shared" ca="1" si="82"/>
        <v>Martillos</v>
      </c>
      <c r="C1392" s="96" t="s">
        <v>1449</v>
      </c>
      <c r="D1392" s="97">
        <v>3</v>
      </c>
      <c r="E1392" s="98">
        <v>890</v>
      </c>
      <c r="F1392" s="70">
        <f t="shared" ca="1" si="83"/>
        <v>2670</v>
      </c>
      <c r="G1392" s="45"/>
      <c r="H1392" s="45"/>
      <c r="I1392" s="45"/>
      <c r="J1392" s="45"/>
    </row>
    <row r="1393" spans="1:10" ht="13.5" customHeight="1" x14ac:dyDescent="0.2">
      <c r="A1393" s="94">
        <v>27111602</v>
      </c>
      <c r="B1393" s="69" t="str">
        <f t="shared" ca="1" si="82"/>
        <v>Martillos</v>
      </c>
      <c r="C1393" s="96" t="s">
        <v>1449</v>
      </c>
      <c r="D1393" s="97">
        <v>1</v>
      </c>
      <c r="E1393" s="98">
        <v>1000</v>
      </c>
      <c r="F1393" s="70">
        <f t="shared" ca="1" si="83"/>
        <v>1000</v>
      </c>
      <c r="G1393" s="45"/>
      <c r="H1393" s="45"/>
      <c r="I1393" s="45"/>
      <c r="J1393" s="45"/>
    </row>
    <row r="1394" spans="1:10" ht="13.5" customHeight="1" x14ac:dyDescent="0.2">
      <c r="A1394" s="94">
        <v>27111602</v>
      </c>
      <c r="B1394" s="69" t="str">
        <f t="shared" ca="1" si="82"/>
        <v>Martillos</v>
      </c>
      <c r="C1394" s="96" t="s">
        <v>1449</v>
      </c>
      <c r="D1394" s="97">
        <v>10</v>
      </c>
      <c r="E1394" s="98">
        <v>980</v>
      </c>
      <c r="F1394" s="70">
        <f t="shared" ca="1" si="83"/>
        <v>9800</v>
      </c>
      <c r="G1394" s="45"/>
      <c r="H1394" s="45"/>
      <c r="I1394" s="45"/>
      <c r="J1394" s="45"/>
    </row>
    <row r="1395" spans="1:10" ht="13.5" customHeight="1" x14ac:dyDescent="0.2">
      <c r="A1395" s="94">
        <v>31201605</v>
      </c>
      <c r="B1395" s="69" t="str">
        <f t="shared" ca="1" si="82"/>
        <v>Masillas</v>
      </c>
      <c r="C1395" s="96" t="s">
        <v>1449</v>
      </c>
      <c r="D1395" s="97">
        <v>3</v>
      </c>
      <c r="E1395" s="98">
        <v>800</v>
      </c>
      <c r="F1395" s="70">
        <f t="shared" ca="1" si="83"/>
        <v>2400</v>
      </c>
      <c r="G1395" s="45"/>
      <c r="H1395" s="45"/>
      <c r="I1395" s="45"/>
      <c r="J1395" s="45"/>
    </row>
    <row r="1396" spans="1:10" ht="13.5" customHeight="1" x14ac:dyDescent="0.2">
      <c r="A1396" s="94">
        <v>31201605</v>
      </c>
      <c r="B1396" s="69" t="str">
        <f t="shared" ca="1" si="82"/>
        <v>Masillas</v>
      </c>
      <c r="C1396" s="96" t="s">
        <v>1449</v>
      </c>
      <c r="D1396" s="97">
        <v>1</v>
      </c>
      <c r="E1396" s="98">
        <v>400</v>
      </c>
      <c r="F1396" s="70">
        <f t="shared" ca="1" si="83"/>
        <v>400</v>
      </c>
      <c r="G1396" s="45"/>
      <c r="H1396" s="45"/>
      <c r="I1396" s="45"/>
      <c r="J1396" s="45"/>
    </row>
    <row r="1397" spans="1:10" ht="13.5" customHeight="1" x14ac:dyDescent="0.2">
      <c r="A1397" s="94">
        <v>31211917</v>
      </c>
      <c r="B1397" s="69" t="str">
        <f t="shared" ref="B1397:B1428" ca="1" si="84">IFERROR(INDEX(UNSPSCDes,MATCH(INDIRECT(ADDRESS(ROW(),COLUMN()-1,4)),UNSPSCCode,0)),"")</f>
        <v>Cubiertas para rodillos de pintura</v>
      </c>
      <c r="C1397" s="96" t="s">
        <v>1449</v>
      </c>
      <c r="D1397" s="97">
        <v>3</v>
      </c>
      <c r="E1397" s="98">
        <v>600</v>
      </c>
      <c r="F1397" s="70">
        <f t="shared" ref="F1397:F1428" ca="1" si="85">INDIRECT(ADDRESS(ROW(),COLUMN()-2,4))*INDIRECT(ADDRESS(ROW(),COLUMN()-1,4))</f>
        <v>1800</v>
      </c>
      <c r="G1397" s="45"/>
      <c r="H1397" s="45"/>
      <c r="I1397" s="45"/>
      <c r="J1397" s="45"/>
    </row>
    <row r="1398" spans="1:10" ht="13.5" customHeight="1" x14ac:dyDescent="0.2">
      <c r="A1398" s="94">
        <v>31211917</v>
      </c>
      <c r="B1398" s="69" t="str">
        <f t="shared" ca="1" si="84"/>
        <v>Cubiertas para rodillos de pintura</v>
      </c>
      <c r="C1398" s="96" t="s">
        <v>1449</v>
      </c>
      <c r="D1398" s="97">
        <v>18</v>
      </c>
      <c r="E1398" s="98">
        <v>400</v>
      </c>
      <c r="F1398" s="70">
        <f t="shared" ca="1" si="85"/>
        <v>7200</v>
      </c>
      <c r="G1398" s="45"/>
      <c r="H1398" s="45"/>
      <c r="I1398" s="45"/>
      <c r="J1398" s="45"/>
    </row>
    <row r="1399" spans="1:10" ht="13.5" customHeight="1" x14ac:dyDescent="0.2">
      <c r="A1399" s="94">
        <v>23101512</v>
      </c>
      <c r="B1399" s="69" t="str">
        <f t="shared" ca="1" si="84"/>
        <v>Sierras mecánicas</v>
      </c>
      <c r="C1399" s="96" t="s">
        <v>1449</v>
      </c>
      <c r="D1399" s="97">
        <v>2</v>
      </c>
      <c r="E1399" s="98">
        <v>7400</v>
      </c>
      <c r="F1399" s="70">
        <f t="shared" ca="1" si="85"/>
        <v>14800</v>
      </c>
      <c r="G1399" s="45"/>
      <c r="H1399" s="45"/>
      <c r="I1399" s="45"/>
      <c r="J1399" s="45"/>
    </row>
    <row r="1400" spans="1:10" ht="13.5" customHeight="1" x14ac:dyDescent="0.2">
      <c r="A1400" s="94">
        <v>13111210</v>
      </c>
      <c r="B1400" s="69" t="str">
        <f t="shared" ca="1" si="84"/>
        <v>Películas de poliéster</v>
      </c>
      <c r="C1400" s="96" t="s">
        <v>1449</v>
      </c>
      <c r="D1400" s="97">
        <v>150</v>
      </c>
      <c r="E1400" s="98">
        <v>350</v>
      </c>
      <c r="F1400" s="70">
        <f t="shared" ca="1" si="85"/>
        <v>52500</v>
      </c>
      <c r="G1400" s="45"/>
      <c r="H1400" s="45"/>
      <c r="I1400" s="45"/>
      <c r="J1400" s="45"/>
    </row>
    <row r="1401" spans="1:10" ht="13.5" customHeight="1" x14ac:dyDescent="0.2">
      <c r="A1401" s="94">
        <v>41113710</v>
      </c>
      <c r="B1401" s="69" t="str">
        <f t="shared" ca="1" si="84"/>
        <v>Medidor de nivel</v>
      </c>
      <c r="C1401" s="96" t="s">
        <v>1449</v>
      </c>
      <c r="D1401" s="97">
        <v>1</v>
      </c>
      <c r="E1401" s="98">
        <v>1300</v>
      </c>
      <c r="F1401" s="70">
        <f t="shared" ca="1" si="85"/>
        <v>1300</v>
      </c>
      <c r="G1401" s="45"/>
      <c r="H1401" s="45"/>
      <c r="I1401" s="45"/>
      <c r="J1401" s="45"/>
    </row>
    <row r="1402" spans="1:10" ht="13.5" customHeight="1" x14ac:dyDescent="0.2">
      <c r="A1402" s="94">
        <v>27112004</v>
      </c>
      <c r="B1402" s="69" t="str">
        <f t="shared" ca="1" si="84"/>
        <v>Palas</v>
      </c>
      <c r="C1402" s="96" t="s">
        <v>1449</v>
      </c>
      <c r="D1402" s="97">
        <v>3</v>
      </c>
      <c r="E1402" s="98">
        <v>600</v>
      </c>
      <c r="F1402" s="70">
        <f t="shared" ca="1" si="85"/>
        <v>1800</v>
      </c>
      <c r="G1402" s="45"/>
      <c r="H1402" s="45"/>
      <c r="I1402" s="45"/>
      <c r="J1402" s="45"/>
    </row>
    <row r="1403" spans="1:10" ht="13.5" customHeight="1" x14ac:dyDescent="0.2">
      <c r="A1403" s="94">
        <v>27112004</v>
      </c>
      <c r="B1403" s="69" t="str">
        <f t="shared" ca="1" si="84"/>
        <v>Palas</v>
      </c>
      <c r="C1403" s="96" t="s">
        <v>1449</v>
      </c>
      <c r="D1403" s="97">
        <v>9</v>
      </c>
      <c r="E1403" s="98">
        <v>800</v>
      </c>
      <c r="F1403" s="70">
        <f t="shared" ca="1" si="85"/>
        <v>7200</v>
      </c>
      <c r="G1403" s="45"/>
      <c r="H1403" s="45"/>
      <c r="I1403" s="45"/>
      <c r="J1403" s="45"/>
    </row>
    <row r="1404" spans="1:10" ht="13.5" customHeight="1" x14ac:dyDescent="0.2">
      <c r="A1404" s="94">
        <v>27111908</v>
      </c>
      <c r="B1404" s="69" t="str">
        <f t="shared" ca="1" si="84"/>
        <v>Piedras o herramientas o equipos de afilar</v>
      </c>
      <c r="C1404" s="96" t="s">
        <v>1449</v>
      </c>
      <c r="D1404" s="97">
        <v>5</v>
      </c>
      <c r="E1404" s="98">
        <v>1800</v>
      </c>
      <c r="F1404" s="70">
        <f t="shared" ca="1" si="85"/>
        <v>9000</v>
      </c>
      <c r="G1404" s="45"/>
      <c r="H1404" s="45"/>
      <c r="I1404" s="45"/>
      <c r="J1404" s="45"/>
    </row>
    <row r="1405" spans="1:10" ht="13.5" customHeight="1" x14ac:dyDescent="0.2">
      <c r="A1405" s="94">
        <v>27111908</v>
      </c>
      <c r="B1405" s="69" t="str">
        <f t="shared" ca="1" si="84"/>
        <v>Piedras o herramientas o equipos de afilar</v>
      </c>
      <c r="C1405" s="96" t="s">
        <v>1449</v>
      </c>
      <c r="D1405" s="97">
        <v>1</v>
      </c>
      <c r="E1405" s="98">
        <v>1950</v>
      </c>
      <c r="F1405" s="70">
        <f t="shared" ca="1" si="85"/>
        <v>1950</v>
      </c>
      <c r="G1405" s="45"/>
      <c r="H1405" s="45"/>
      <c r="I1405" s="45"/>
      <c r="J1405" s="45"/>
    </row>
    <row r="1406" spans="1:10" ht="13.5" customHeight="1" x14ac:dyDescent="0.2">
      <c r="A1406" s="94">
        <v>30103601</v>
      </c>
      <c r="B1406" s="69" t="str">
        <f t="shared" ca="1" si="84"/>
        <v>Vigas de madera</v>
      </c>
      <c r="C1406" s="96" t="s">
        <v>1449</v>
      </c>
      <c r="D1406" s="97">
        <v>50</v>
      </c>
      <c r="E1406" s="98">
        <v>600</v>
      </c>
      <c r="F1406" s="70">
        <f t="shared" ca="1" si="85"/>
        <v>30000</v>
      </c>
      <c r="G1406" s="45"/>
      <c r="H1406" s="45"/>
      <c r="I1406" s="45"/>
      <c r="J1406" s="45"/>
    </row>
    <row r="1407" spans="1:10" ht="13.5" customHeight="1" x14ac:dyDescent="0.2">
      <c r="A1407" s="94">
        <v>30103601</v>
      </c>
      <c r="B1407" s="69" t="str">
        <f t="shared" ca="1" si="84"/>
        <v>Vigas de madera</v>
      </c>
      <c r="C1407" s="96" t="s">
        <v>1449</v>
      </c>
      <c r="D1407" s="97">
        <v>50</v>
      </c>
      <c r="E1407" s="98">
        <v>450</v>
      </c>
      <c r="F1407" s="70">
        <f t="shared" ca="1" si="85"/>
        <v>22500</v>
      </c>
      <c r="G1407" s="45"/>
      <c r="H1407" s="45"/>
      <c r="I1407" s="45"/>
      <c r="J1407" s="45"/>
    </row>
    <row r="1408" spans="1:10" ht="13.5" customHeight="1" x14ac:dyDescent="0.2">
      <c r="A1408" s="94">
        <v>24121802</v>
      </c>
      <c r="B1408" s="69" t="str">
        <f t="shared" ca="1" si="84"/>
        <v>Latas de pintura o barniz</v>
      </c>
      <c r="C1408" s="96" t="s">
        <v>1449</v>
      </c>
      <c r="D1408" s="97">
        <v>3</v>
      </c>
      <c r="E1408" s="98">
        <v>700</v>
      </c>
      <c r="F1408" s="70">
        <f t="shared" ca="1" si="85"/>
        <v>2100</v>
      </c>
      <c r="G1408" s="45"/>
      <c r="H1408" s="45"/>
      <c r="I1408" s="45"/>
      <c r="J1408" s="45"/>
    </row>
    <row r="1409" spans="1:10" ht="13.5" customHeight="1" x14ac:dyDescent="0.2">
      <c r="A1409" s="94">
        <v>24121802</v>
      </c>
      <c r="B1409" s="69" t="str">
        <f t="shared" ca="1" si="84"/>
        <v>Latas de pintura o barniz</v>
      </c>
      <c r="C1409" s="96" t="s">
        <v>1449</v>
      </c>
      <c r="D1409" s="97">
        <v>5</v>
      </c>
      <c r="E1409" s="98">
        <v>560</v>
      </c>
      <c r="F1409" s="70">
        <f t="shared" ca="1" si="85"/>
        <v>2800</v>
      </c>
      <c r="G1409" s="45"/>
      <c r="H1409" s="45"/>
      <c r="I1409" s="45"/>
      <c r="J1409" s="45"/>
    </row>
    <row r="1410" spans="1:10" ht="13.5" customHeight="1" x14ac:dyDescent="0.2">
      <c r="A1410" s="94">
        <v>24121802</v>
      </c>
      <c r="B1410" s="69" t="str">
        <f t="shared" ca="1" si="84"/>
        <v>Latas de pintura o barniz</v>
      </c>
      <c r="C1410" s="96" t="s">
        <v>1449</v>
      </c>
      <c r="D1410" s="97">
        <v>12</v>
      </c>
      <c r="E1410" s="98">
        <v>450</v>
      </c>
      <c r="F1410" s="70">
        <f t="shared" ca="1" si="85"/>
        <v>5400</v>
      </c>
      <c r="G1410" s="45"/>
      <c r="H1410" s="45"/>
      <c r="I1410" s="45"/>
      <c r="J1410" s="45"/>
    </row>
    <row r="1411" spans="1:10" ht="13.5" customHeight="1" x14ac:dyDescent="0.2">
      <c r="A1411" s="94">
        <v>31211502</v>
      </c>
      <c r="B1411" s="69" t="str">
        <f t="shared" ca="1" si="84"/>
        <v>Pinturas de agua</v>
      </c>
      <c r="C1411" s="96" t="s">
        <v>9560</v>
      </c>
      <c r="D1411" s="97">
        <v>125</v>
      </c>
      <c r="E1411" s="98">
        <v>1800</v>
      </c>
      <c r="F1411" s="70">
        <f t="shared" ca="1" si="85"/>
        <v>225000</v>
      </c>
      <c r="G1411" s="45"/>
      <c r="H1411" s="45"/>
      <c r="I1411" s="45"/>
      <c r="J1411" s="45"/>
    </row>
    <row r="1412" spans="1:10" ht="13.5" customHeight="1" x14ac:dyDescent="0.2">
      <c r="A1412" s="94">
        <v>31211501</v>
      </c>
      <c r="B1412" s="69" t="str">
        <f t="shared" ca="1" si="84"/>
        <v>Pinturas de esmalte</v>
      </c>
      <c r="C1412" s="96" t="s">
        <v>9560</v>
      </c>
      <c r="D1412" s="97">
        <v>2</v>
      </c>
      <c r="E1412" s="98">
        <v>1900</v>
      </c>
      <c r="F1412" s="70">
        <f t="shared" ca="1" si="85"/>
        <v>3800</v>
      </c>
      <c r="G1412" s="45"/>
      <c r="H1412" s="45"/>
      <c r="I1412" s="45"/>
      <c r="J1412" s="45"/>
    </row>
    <row r="1413" spans="1:10" ht="13.5" customHeight="1" x14ac:dyDescent="0.2">
      <c r="A1413" s="94">
        <v>31211501</v>
      </c>
      <c r="B1413" s="69" t="str">
        <f t="shared" ca="1" si="84"/>
        <v>Pinturas de esmalte</v>
      </c>
      <c r="C1413" s="96" t="s">
        <v>9560</v>
      </c>
      <c r="D1413" s="97">
        <v>1</v>
      </c>
      <c r="E1413" s="98">
        <v>2300</v>
      </c>
      <c r="F1413" s="70">
        <f t="shared" ca="1" si="85"/>
        <v>2300</v>
      </c>
      <c r="G1413" s="45"/>
      <c r="H1413" s="45"/>
      <c r="I1413" s="45"/>
      <c r="J1413" s="45"/>
    </row>
    <row r="1414" spans="1:10" ht="13.5" customHeight="1" x14ac:dyDescent="0.2">
      <c r="A1414" s="94">
        <v>31211501</v>
      </c>
      <c r="B1414" s="69" t="str">
        <f t="shared" ca="1" si="84"/>
        <v>Pinturas de esmalte</v>
      </c>
      <c r="C1414" s="96" t="s">
        <v>9560</v>
      </c>
      <c r="D1414" s="97">
        <v>4</v>
      </c>
      <c r="E1414" s="98">
        <v>1900</v>
      </c>
      <c r="F1414" s="70">
        <f t="shared" ca="1" si="85"/>
        <v>7600</v>
      </c>
      <c r="G1414" s="45"/>
      <c r="H1414" s="45"/>
      <c r="I1414" s="45"/>
      <c r="J1414" s="45"/>
    </row>
    <row r="1415" spans="1:10" ht="13.5" customHeight="1" x14ac:dyDescent="0.2">
      <c r="A1415" s="94">
        <v>31211501</v>
      </c>
      <c r="B1415" s="69" t="str">
        <f t="shared" ca="1" si="84"/>
        <v>Pinturas de esmalte</v>
      </c>
      <c r="C1415" s="96" t="s">
        <v>9560</v>
      </c>
      <c r="D1415" s="97">
        <v>1</v>
      </c>
      <c r="E1415" s="98">
        <v>1200</v>
      </c>
      <c r="F1415" s="70">
        <f t="shared" ca="1" si="85"/>
        <v>1200</v>
      </c>
      <c r="G1415" s="45"/>
      <c r="H1415" s="45"/>
      <c r="I1415" s="45"/>
      <c r="J1415" s="45"/>
    </row>
    <row r="1416" spans="1:10" ht="13.5" customHeight="1" x14ac:dyDescent="0.2">
      <c r="A1416" s="94">
        <v>31211501</v>
      </c>
      <c r="B1416" s="69" t="str">
        <f t="shared" ca="1" si="84"/>
        <v>Pinturas de esmalte</v>
      </c>
      <c r="C1416" s="96" t="s">
        <v>9560</v>
      </c>
      <c r="D1416" s="97">
        <v>4</v>
      </c>
      <c r="E1416" s="98">
        <v>1200</v>
      </c>
      <c r="F1416" s="70">
        <f t="shared" ca="1" si="85"/>
        <v>4800</v>
      </c>
      <c r="G1416" s="45"/>
      <c r="H1416" s="45"/>
      <c r="I1416" s="45"/>
      <c r="J1416" s="45"/>
    </row>
    <row r="1417" spans="1:10" ht="13.5" customHeight="1" x14ac:dyDescent="0.2">
      <c r="A1417" s="94">
        <v>31211501</v>
      </c>
      <c r="B1417" s="69" t="str">
        <f t="shared" ca="1" si="84"/>
        <v>Pinturas de esmalte</v>
      </c>
      <c r="C1417" s="96" t="s">
        <v>9560</v>
      </c>
      <c r="D1417" s="97">
        <v>1</v>
      </c>
      <c r="E1417" s="98">
        <v>1300</v>
      </c>
      <c r="F1417" s="70">
        <f t="shared" ca="1" si="85"/>
        <v>1300</v>
      </c>
      <c r="G1417" s="45"/>
      <c r="H1417" s="45"/>
      <c r="I1417" s="45"/>
      <c r="J1417" s="45"/>
    </row>
    <row r="1418" spans="1:10" ht="13.5" customHeight="1" x14ac:dyDescent="0.2">
      <c r="A1418" s="94">
        <v>31211501</v>
      </c>
      <c r="B1418" s="69" t="str">
        <f t="shared" ca="1" si="84"/>
        <v>Pinturas de esmalte</v>
      </c>
      <c r="C1418" s="96" t="s">
        <v>9560</v>
      </c>
      <c r="D1418" s="97">
        <v>4</v>
      </c>
      <c r="E1418" s="98">
        <v>3500</v>
      </c>
      <c r="F1418" s="70">
        <f t="shared" ca="1" si="85"/>
        <v>14000</v>
      </c>
      <c r="G1418" s="45"/>
      <c r="H1418" s="45"/>
      <c r="I1418" s="45"/>
      <c r="J1418" s="45"/>
    </row>
    <row r="1419" spans="1:10" ht="13.5" customHeight="1" x14ac:dyDescent="0.2">
      <c r="A1419" s="94">
        <v>31211501</v>
      </c>
      <c r="B1419" s="69" t="str">
        <f t="shared" ca="1" si="84"/>
        <v>Pinturas de esmalte</v>
      </c>
      <c r="C1419" s="96" t="s">
        <v>9560</v>
      </c>
      <c r="D1419" s="97">
        <v>2</v>
      </c>
      <c r="E1419" s="98">
        <v>2300</v>
      </c>
      <c r="F1419" s="70">
        <f t="shared" ca="1" si="85"/>
        <v>4600</v>
      </c>
      <c r="G1419" s="45"/>
      <c r="H1419" s="45"/>
      <c r="I1419" s="45"/>
      <c r="J1419" s="45"/>
    </row>
    <row r="1420" spans="1:10" ht="13.5" customHeight="1" x14ac:dyDescent="0.2">
      <c r="A1420" s="94">
        <v>31211705</v>
      </c>
      <c r="B1420" s="69" t="str">
        <f t="shared" ca="1" si="84"/>
        <v>Barniz de laca</v>
      </c>
      <c r="C1420" s="96" t="s">
        <v>9560</v>
      </c>
      <c r="D1420" s="97">
        <v>1</v>
      </c>
      <c r="E1420" s="98">
        <v>2100</v>
      </c>
      <c r="F1420" s="70">
        <f t="shared" ca="1" si="85"/>
        <v>2100</v>
      </c>
      <c r="G1420" s="45"/>
      <c r="H1420" s="45"/>
      <c r="I1420" s="45"/>
      <c r="J1420" s="45"/>
    </row>
    <row r="1421" spans="1:10" ht="13.5" customHeight="1" x14ac:dyDescent="0.2">
      <c r="A1421" s="94">
        <v>31211705</v>
      </c>
      <c r="B1421" s="69" t="str">
        <f t="shared" ca="1" si="84"/>
        <v>Barniz de laca</v>
      </c>
      <c r="C1421" s="96" t="s">
        <v>9560</v>
      </c>
      <c r="D1421" s="97">
        <v>2</v>
      </c>
      <c r="E1421" s="98">
        <v>1500</v>
      </c>
      <c r="F1421" s="70">
        <f t="shared" ca="1" si="85"/>
        <v>3000</v>
      </c>
      <c r="G1421" s="45"/>
      <c r="H1421" s="45"/>
      <c r="I1421" s="45"/>
      <c r="J1421" s="45"/>
    </row>
    <row r="1422" spans="1:10" ht="13.5" customHeight="1" x14ac:dyDescent="0.2">
      <c r="A1422" s="94">
        <v>31211705</v>
      </c>
      <c r="B1422" s="69" t="str">
        <f t="shared" ca="1" si="84"/>
        <v>Barniz de laca</v>
      </c>
      <c r="C1422" s="96" t="s">
        <v>9560</v>
      </c>
      <c r="D1422" s="97">
        <v>1</v>
      </c>
      <c r="E1422" s="98">
        <v>2100</v>
      </c>
      <c r="F1422" s="70">
        <f t="shared" ca="1" si="85"/>
        <v>2100</v>
      </c>
      <c r="G1422" s="45"/>
      <c r="H1422" s="45"/>
      <c r="I1422" s="45"/>
      <c r="J1422" s="45"/>
    </row>
    <row r="1423" spans="1:10" ht="13.5" customHeight="1" x14ac:dyDescent="0.2">
      <c r="A1423" s="94">
        <v>27112906</v>
      </c>
      <c r="B1423" s="69" t="str">
        <f t="shared" ca="1" si="84"/>
        <v>Pistolas de calafateado</v>
      </c>
      <c r="C1423" s="96" t="s">
        <v>1449</v>
      </c>
      <c r="D1423" s="97">
        <v>2</v>
      </c>
      <c r="E1423" s="98">
        <v>400</v>
      </c>
      <c r="F1423" s="70">
        <f t="shared" ca="1" si="85"/>
        <v>800</v>
      </c>
      <c r="G1423" s="45"/>
      <c r="H1423" s="45"/>
      <c r="I1423" s="45"/>
      <c r="J1423" s="45"/>
    </row>
    <row r="1424" spans="1:10" ht="13.5" customHeight="1" x14ac:dyDescent="0.2">
      <c r="A1424" s="94">
        <v>27112202</v>
      </c>
      <c r="B1424" s="69" t="str">
        <f t="shared" ca="1" si="84"/>
        <v>Palustres o llanas de madera</v>
      </c>
      <c r="C1424" s="96" t="s">
        <v>1449</v>
      </c>
      <c r="D1424" s="97">
        <v>6</v>
      </c>
      <c r="E1424" s="98">
        <v>300</v>
      </c>
      <c r="F1424" s="70">
        <f t="shared" ca="1" si="85"/>
        <v>1800</v>
      </c>
      <c r="G1424" s="45"/>
      <c r="H1424" s="45"/>
      <c r="I1424" s="45"/>
      <c r="J1424" s="45"/>
    </row>
    <row r="1425" spans="1:10" ht="13.5" customHeight="1" x14ac:dyDescent="0.2">
      <c r="A1425" s="94">
        <v>27112114</v>
      </c>
      <c r="B1425" s="69" t="str">
        <f t="shared" ca="1" si="84"/>
        <v>Pinzas de corte diagonal</v>
      </c>
      <c r="C1425" s="96" t="s">
        <v>1449</v>
      </c>
      <c r="D1425" s="97">
        <v>2</v>
      </c>
      <c r="E1425" s="98">
        <v>800</v>
      </c>
      <c r="F1425" s="70">
        <f t="shared" ca="1" si="85"/>
        <v>1600</v>
      </c>
      <c r="G1425" s="45"/>
      <c r="H1425" s="45"/>
      <c r="I1425" s="45"/>
      <c r="J1425" s="45"/>
    </row>
    <row r="1426" spans="1:10" ht="13.5" customHeight="1" x14ac:dyDescent="0.2">
      <c r="A1426" s="94">
        <v>27112105</v>
      </c>
      <c r="B1426" s="69" t="str">
        <f t="shared" ca="1" si="84"/>
        <v>Pinzas</v>
      </c>
      <c r="C1426" s="96" t="s">
        <v>1449</v>
      </c>
      <c r="D1426" s="97">
        <v>2</v>
      </c>
      <c r="E1426" s="98">
        <v>650</v>
      </c>
      <c r="F1426" s="70">
        <f t="shared" ca="1" si="85"/>
        <v>1300</v>
      </c>
      <c r="G1426" s="45"/>
      <c r="H1426" s="45"/>
      <c r="I1426" s="45"/>
      <c r="J1426" s="45"/>
    </row>
    <row r="1427" spans="1:10" ht="13.5" customHeight="1" x14ac:dyDescent="0.2">
      <c r="A1427" s="94">
        <v>21101505</v>
      </c>
      <c r="B1427" s="69" t="str">
        <f t="shared" ca="1" si="84"/>
        <v>Máquinas desyerbadoras</v>
      </c>
      <c r="C1427" s="96" t="s">
        <v>1449</v>
      </c>
      <c r="D1427" s="97">
        <v>2</v>
      </c>
      <c r="E1427" s="98">
        <v>9000</v>
      </c>
      <c r="F1427" s="70">
        <f t="shared" ca="1" si="85"/>
        <v>18000</v>
      </c>
      <c r="G1427" s="45"/>
      <c r="H1427" s="45"/>
      <c r="I1427" s="45"/>
      <c r="J1427" s="45"/>
    </row>
    <row r="1428" spans="1:10" ht="13.5" customHeight="1" x14ac:dyDescent="0.2">
      <c r="A1428" s="94">
        <v>13111016</v>
      </c>
      <c r="B1428" s="69" t="str">
        <f t="shared" ca="1" si="84"/>
        <v>Polietileno</v>
      </c>
      <c r="C1428" s="96" t="s">
        <v>1449</v>
      </c>
      <c r="D1428" s="97">
        <v>1</v>
      </c>
      <c r="E1428" s="98">
        <v>800</v>
      </c>
      <c r="F1428" s="70">
        <f t="shared" ca="1" si="85"/>
        <v>800</v>
      </c>
      <c r="G1428" s="45"/>
      <c r="H1428" s="45"/>
      <c r="I1428" s="45"/>
      <c r="J1428" s="45"/>
    </row>
    <row r="1429" spans="1:10" ht="13.5" customHeight="1" x14ac:dyDescent="0.2">
      <c r="A1429" s="94">
        <v>27112123</v>
      </c>
      <c r="B1429" s="69" t="str">
        <f t="shared" ref="B1429:B1447" ca="1" si="86">IFERROR(INDEX(UNSPSCDes,MATCH(INDIRECT(ADDRESS(ROW(),COLUMN()-1,4)),UNSPSCCode,0)),"")</f>
        <v>Prensa de mesa</v>
      </c>
      <c r="C1429" s="96" t="s">
        <v>1449</v>
      </c>
      <c r="D1429" s="97">
        <v>6</v>
      </c>
      <c r="E1429" s="98">
        <v>11000</v>
      </c>
      <c r="F1429" s="70">
        <f t="shared" ref="F1429:F1447" ca="1" si="87">INDIRECT(ADDRESS(ROW(),COLUMN()-2,4))*INDIRECT(ADDRESS(ROW(),COLUMN()-1,4))</f>
        <v>66000</v>
      </c>
      <c r="G1429" s="45"/>
      <c r="H1429" s="45"/>
      <c r="I1429" s="45"/>
      <c r="J1429" s="45"/>
    </row>
    <row r="1430" spans="1:10" ht="13.5" customHeight="1" x14ac:dyDescent="0.2">
      <c r="A1430" s="94">
        <v>27112302</v>
      </c>
      <c r="B1430" s="69" t="str">
        <f t="shared" ca="1" si="86"/>
        <v>Punzones o alwznas</v>
      </c>
      <c r="C1430" s="96" t="s">
        <v>1449</v>
      </c>
      <c r="D1430" s="97">
        <v>3</v>
      </c>
      <c r="E1430" s="98">
        <v>400</v>
      </c>
      <c r="F1430" s="70">
        <f t="shared" ca="1" si="87"/>
        <v>1200</v>
      </c>
      <c r="G1430" s="45"/>
      <c r="H1430" s="45"/>
      <c r="I1430" s="45"/>
      <c r="J1430" s="45"/>
    </row>
    <row r="1431" spans="1:10" ht="13.5" customHeight="1" x14ac:dyDescent="0.2">
      <c r="A1431" s="94">
        <v>27112003</v>
      </c>
      <c r="B1431" s="69" t="str">
        <f t="shared" ca="1" si="86"/>
        <v>Rastrillos</v>
      </c>
      <c r="C1431" s="96" t="s">
        <v>1449</v>
      </c>
      <c r="D1431" s="97">
        <v>8</v>
      </c>
      <c r="E1431" s="98">
        <v>300</v>
      </c>
      <c r="F1431" s="70">
        <f t="shared" ca="1" si="87"/>
        <v>2400</v>
      </c>
      <c r="G1431" s="45"/>
      <c r="H1431" s="45"/>
      <c r="I1431" s="45"/>
      <c r="J1431" s="45"/>
    </row>
    <row r="1432" spans="1:10" ht="13.5" customHeight="1" x14ac:dyDescent="0.2">
      <c r="A1432" s="94">
        <v>26101738</v>
      </c>
      <c r="B1432" s="69" t="str">
        <f t="shared" ca="1" si="86"/>
        <v>Múltiples de entrada</v>
      </c>
      <c r="C1432" s="96" t="s">
        <v>1449</v>
      </c>
      <c r="D1432" s="97">
        <v>4</v>
      </c>
      <c r="E1432" s="98">
        <v>600</v>
      </c>
      <c r="F1432" s="70">
        <f t="shared" ca="1" si="87"/>
        <v>2400</v>
      </c>
      <c r="G1432" s="45"/>
      <c r="H1432" s="45"/>
      <c r="I1432" s="45"/>
      <c r="J1432" s="45"/>
    </row>
    <row r="1433" spans="1:10" ht="13.5" customHeight="1" x14ac:dyDescent="0.2">
      <c r="A1433" s="94">
        <v>23151607</v>
      </c>
      <c r="B1433" s="69" t="str">
        <f t="shared" ca="1" si="86"/>
        <v>Prensas</v>
      </c>
      <c r="C1433" s="96" t="s">
        <v>1449</v>
      </c>
      <c r="D1433" s="97">
        <v>2</v>
      </c>
      <c r="E1433" s="98">
        <v>300</v>
      </c>
      <c r="F1433" s="70">
        <f t="shared" ca="1" si="87"/>
        <v>600</v>
      </c>
      <c r="G1433" s="45"/>
      <c r="H1433" s="45"/>
      <c r="I1433" s="45"/>
      <c r="J1433" s="45"/>
    </row>
    <row r="1434" spans="1:10" ht="13.5" customHeight="1" x14ac:dyDescent="0.2">
      <c r="A1434" s="94">
        <v>23151607</v>
      </c>
      <c r="B1434" s="69" t="str">
        <f t="shared" ca="1" si="86"/>
        <v>Prensas</v>
      </c>
      <c r="C1434" s="96" t="s">
        <v>1449</v>
      </c>
      <c r="D1434" s="97">
        <v>2</v>
      </c>
      <c r="E1434" s="98">
        <v>200</v>
      </c>
      <c r="F1434" s="70">
        <f t="shared" ca="1" si="87"/>
        <v>400</v>
      </c>
      <c r="G1434" s="45"/>
      <c r="H1434" s="45"/>
      <c r="I1434" s="45"/>
      <c r="J1434" s="45"/>
    </row>
    <row r="1435" spans="1:10" ht="13.5" customHeight="1" x14ac:dyDescent="0.2">
      <c r="A1435" s="94">
        <v>23151607</v>
      </c>
      <c r="B1435" s="69" t="str">
        <f t="shared" ca="1" si="86"/>
        <v>Prensas</v>
      </c>
      <c r="C1435" s="96" t="s">
        <v>1449</v>
      </c>
      <c r="D1435" s="97">
        <v>2</v>
      </c>
      <c r="E1435" s="98">
        <v>400</v>
      </c>
      <c r="F1435" s="70">
        <f t="shared" ca="1" si="87"/>
        <v>800</v>
      </c>
      <c r="G1435" s="45"/>
      <c r="H1435" s="45"/>
      <c r="I1435" s="45"/>
      <c r="J1435" s="45"/>
    </row>
    <row r="1436" spans="1:10" ht="13.5" customHeight="1" x14ac:dyDescent="0.2">
      <c r="A1436" s="94">
        <v>23151607</v>
      </c>
      <c r="B1436" s="69" t="str">
        <f t="shared" ca="1" si="86"/>
        <v>Prensas</v>
      </c>
      <c r="C1436" s="96" t="s">
        <v>1449</v>
      </c>
      <c r="D1436" s="97">
        <v>2</v>
      </c>
      <c r="E1436" s="98">
        <v>450</v>
      </c>
      <c r="F1436" s="70">
        <f t="shared" ca="1" si="87"/>
        <v>900</v>
      </c>
      <c r="G1436" s="45"/>
      <c r="H1436" s="45"/>
      <c r="I1436" s="45"/>
      <c r="J1436" s="45"/>
    </row>
    <row r="1437" spans="1:10" ht="13.5" customHeight="1" x14ac:dyDescent="0.2">
      <c r="A1437" s="94">
        <v>27112802</v>
      </c>
      <c r="B1437" s="69" t="str">
        <f t="shared" ca="1" si="86"/>
        <v>Hojas de sierra</v>
      </c>
      <c r="C1437" s="96" t="s">
        <v>4735</v>
      </c>
      <c r="D1437" s="97">
        <v>24</v>
      </c>
      <c r="E1437" s="98">
        <v>400</v>
      </c>
      <c r="F1437" s="70">
        <f t="shared" ca="1" si="87"/>
        <v>9600</v>
      </c>
      <c r="G1437" s="45"/>
      <c r="H1437" s="45"/>
      <c r="I1437" s="45"/>
      <c r="J1437" s="45"/>
    </row>
    <row r="1438" spans="1:10" ht="13.5" customHeight="1" x14ac:dyDescent="0.2">
      <c r="A1438" s="94">
        <v>27112802</v>
      </c>
      <c r="B1438" s="69" t="str">
        <f t="shared" ca="1" si="86"/>
        <v>Hojas de sierra</v>
      </c>
      <c r="C1438" s="96" t="s">
        <v>1449</v>
      </c>
      <c r="D1438" s="97">
        <v>2</v>
      </c>
      <c r="E1438" s="98">
        <v>900</v>
      </c>
      <c r="F1438" s="70">
        <f t="shared" ca="1" si="87"/>
        <v>1800</v>
      </c>
      <c r="G1438" s="45"/>
      <c r="H1438" s="45"/>
      <c r="I1438" s="45"/>
      <c r="J1438" s="45"/>
    </row>
    <row r="1439" spans="1:10" ht="13.5" customHeight="1" x14ac:dyDescent="0.2">
      <c r="A1439" s="94">
        <v>31151506</v>
      </c>
      <c r="B1439" s="69" t="str">
        <f t="shared" ca="1" si="86"/>
        <v>Cuerda de cáñamo</v>
      </c>
      <c r="C1439" s="96" t="s">
        <v>1449</v>
      </c>
      <c r="D1439" s="97">
        <v>12</v>
      </c>
      <c r="E1439" s="98">
        <v>150</v>
      </c>
      <c r="F1439" s="70">
        <f t="shared" ca="1" si="87"/>
        <v>1800</v>
      </c>
      <c r="G1439" s="45"/>
      <c r="H1439" s="45"/>
      <c r="I1439" s="45"/>
      <c r="J1439" s="45"/>
    </row>
    <row r="1440" spans="1:10" ht="13.5" customHeight="1" x14ac:dyDescent="0.2">
      <c r="A1440" s="94">
        <v>24111802</v>
      </c>
      <c r="B1440" s="69" t="str">
        <f t="shared" ca="1" si="86"/>
        <v>Tanques o cilindros de aire o gas</v>
      </c>
      <c r="C1440" s="96" t="s">
        <v>1449</v>
      </c>
      <c r="D1440" s="97">
        <v>1</v>
      </c>
      <c r="E1440" s="98">
        <v>9000</v>
      </c>
      <c r="F1440" s="70">
        <f t="shared" ca="1" si="87"/>
        <v>9000</v>
      </c>
      <c r="G1440" s="45"/>
      <c r="H1440" s="45"/>
      <c r="I1440" s="45"/>
      <c r="J1440" s="45"/>
    </row>
    <row r="1441" spans="1:10" ht="13.5" customHeight="1" x14ac:dyDescent="0.2">
      <c r="A1441" s="94">
        <v>31211604</v>
      </c>
      <c r="B1441" s="69" t="str">
        <f t="shared" ca="1" si="86"/>
        <v>Diluyentes para pinturas</v>
      </c>
      <c r="C1441" s="96" t="s">
        <v>9560</v>
      </c>
      <c r="D1441" s="97">
        <v>5</v>
      </c>
      <c r="E1441" s="98">
        <v>600</v>
      </c>
      <c r="F1441" s="70">
        <f t="shared" ca="1" si="87"/>
        <v>3000</v>
      </c>
      <c r="G1441" s="45"/>
      <c r="H1441" s="45"/>
      <c r="I1441" s="45"/>
      <c r="J1441" s="45"/>
    </row>
    <row r="1442" spans="1:10" ht="13.5" customHeight="1" x14ac:dyDescent="0.2">
      <c r="A1442" s="94">
        <v>31211604</v>
      </c>
      <c r="B1442" s="69" t="str">
        <f t="shared" ca="1" si="86"/>
        <v>Diluyentes para pinturas</v>
      </c>
      <c r="C1442" s="96" t="s">
        <v>9560</v>
      </c>
      <c r="D1442" s="97">
        <v>3</v>
      </c>
      <c r="E1442" s="98">
        <v>800</v>
      </c>
      <c r="F1442" s="70">
        <f t="shared" ca="1" si="87"/>
        <v>2400</v>
      </c>
      <c r="G1442" s="45"/>
      <c r="H1442" s="45"/>
      <c r="I1442" s="45"/>
      <c r="J1442" s="45"/>
    </row>
    <row r="1443" spans="1:10" ht="13.5" customHeight="1" x14ac:dyDescent="0.2">
      <c r="A1443" s="94">
        <v>27112007</v>
      </c>
      <c r="B1443" s="69" t="str">
        <f t="shared" ca="1" si="86"/>
        <v>Tijeras de podar</v>
      </c>
      <c r="C1443" s="96" t="s">
        <v>1449</v>
      </c>
      <c r="D1443" s="97">
        <v>2</v>
      </c>
      <c r="E1443" s="98">
        <v>1300</v>
      </c>
      <c r="F1443" s="70">
        <f t="shared" ca="1" si="87"/>
        <v>2600</v>
      </c>
      <c r="G1443" s="45"/>
      <c r="H1443" s="45"/>
      <c r="I1443" s="45"/>
      <c r="J1443" s="45"/>
    </row>
    <row r="1444" spans="1:10" ht="13.5" customHeight="1" x14ac:dyDescent="0.2">
      <c r="A1444" s="94">
        <v>39121003</v>
      </c>
      <c r="B1444" s="69" t="str">
        <f t="shared" ca="1" si="86"/>
        <v>Transformadores de instrumentos</v>
      </c>
      <c r="C1444" s="96" t="s">
        <v>1449</v>
      </c>
      <c r="D1444" s="97">
        <v>10</v>
      </c>
      <c r="E1444" s="98">
        <v>9450</v>
      </c>
      <c r="F1444" s="70">
        <f t="shared" ca="1" si="87"/>
        <v>94500</v>
      </c>
      <c r="G1444" s="45"/>
      <c r="H1444" s="45"/>
      <c r="I1444" s="45"/>
      <c r="J1444" s="45"/>
    </row>
    <row r="1445" spans="1:10" ht="13.5" customHeight="1" x14ac:dyDescent="0.2">
      <c r="A1445" s="94">
        <v>31201525</v>
      </c>
      <c r="B1445" s="69" t="str">
        <f t="shared" ca="1" si="86"/>
        <v>Cinta de vinilo</v>
      </c>
      <c r="C1445" s="96" t="s">
        <v>1449</v>
      </c>
      <c r="D1445" s="97">
        <v>12</v>
      </c>
      <c r="E1445" s="98">
        <v>275</v>
      </c>
      <c r="F1445" s="70">
        <f t="shared" ca="1" si="87"/>
        <v>3300</v>
      </c>
      <c r="G1445" s="45"/>
      <c r="H1445" s="45"/>
      <c r="I1445" s="45"/>
      <c r="J1445" s="45"/>
    </row>
    <row r="1446" spans="1:10" ht="13.5" customHeight="1" x14ac:dyDescent="0.2">
      <c r="A1446" s="94">
        <v>31201515</v>
      </c>
      <c r="B1446" s="69" t="str">
        <f t="shared" ca="1" si="86"/>
        <v>Cintas de papel</v>
      </c>
      <c r="C1446" s="96" t="s">
        <v>1449</v>
      </c>
      <c r="D1446" s="97">
        <v>12</v>
      </c>
      <c r="E1446" s="98">
        <v>350</v>
      </c>
      <c r="F1446" s="70">
        <f t="shared" ca="1" si="87"/>
        <v>4200</v>
      </c>
      <c r="G1446" s="45"/>
      <c r="H1446" s="45"/>
      <c r="I1446" s="45"/>
      <c r="J1446" s="45"/>
    </row>
    <row r="1447" spans="1:10" ht="13.5" customHeight="1" x14ac:dyDescent="0.2">
      <c r="A1447" s="94">
        <v>24101510</v>
      </c>
      <c r="B1447" s="69" t="str">
        <f t="shared" ca="1" si="86"/>
        <v>Contenedor de basura plástico</v>
      </c>
      <c r="C1447" s="96" t="s">
        <v>1449</v>
      </c>
      <c r="D1447" s="97">
        <v>5</v>
      </c>
      <c r="E1447" s="98">
        <v>8500</v>
      </c>
      <c r="F1447" s="70">
        <f t="shared" ca="1" si="87"/>
        <v>42500</v>
      </c>
      <c r="G1447" s="45"/>
      <c r="H1447" s="45"/>
      <c r="I1447" s="45"/>
      <c r="J1447" s="45"/>
    </row>
    <row r="1448" spans="1:10" ht="14.1" customHeight="1" x14ac:dyDescent="0.2">
      <c r="A1448" s="45"/>
      <c r="B1448" s="45"/>
      <c r="C1448" s="45"/>
      <c r="D1448" s="45"/>
      <c r="E1448" s="73" t="s">
        <v>12550</v>
      </c>
      <c r="F1448" s="74">
        <f ca="1">SUM(Table363[MONTO TOTAL ESTIMADO])</f>
        <v>2080547</v>
      </c>
      <c r="G1448" s="45"/>
      <c r="H1448" s="45" t="str">
        <f>C1294</f>
        <v>Bienes</v>
      </c>
      <c r="I1448" s="45" t="str">
        <f>E1294</f>
        <v>Sí</v>
      </c>
      <c r="J1448" s="45" t="str">
        <f>D1294</f>
        <v>Comparacion de Precios</v>
      </c>
    </row>
    <row r="1449" spans="1:10" ht="14.1" customHeight="1" thickBot="1" x14ac:dyDescent="0.3"/>
    <row r="1450" spans="1:10" ht="33.75" customHeight="1" thickBot="1" x14ac:dyDescent="0.25">
      <c r="A1450" s="64" t="s">
        <v>16382</v>
      </c>
      <c r="B1450" s="64" t="s">
        <v>161</v>
      </c>
      <c r="C1450" s="64" t="s">
        <v>11724</v>
      </c>
      <c r="D1450" s="64" t="s">
        <v>14377</v>
      </c>
      <c r="E1450" s="64" t="s">
        <v>10962</v>
      </c>
      <c r="F1450" s="64" t="s">
        <v>11095</v>
      </c>
      <c r="G1450" s="45"/>
      <c r="H1450" s="45"/>
      <c r="I1450" s="45"/>
      <c r="J1450" s="45"/>
    </row>
    <row r="1451" spans="1:10" ht="13.5" customHeight="1" thickBot="1" x14ac:dyDescent="0.25">
      <c r="A1451" s="66" t="s">
        <v>18861</v>
      </c>
      <c r="B1451" s="66" t="s">
        <v>18862</v>
      </c>
      <c r="C1451" s="66" t="s">
        <v>17798</v>
      </c>
      <c r="D1451" s="66" t="s">
        <v>1875</v>
      </c>
      <c r="E1451" s="66" t="s">
        <v>8854</v>
      </c>
      <c r="F1451" s="66"/>
      <c r="G1451" s="45"/>
      <c r="H1451" s="45"/>
      <c r="I1451" s="45"/>
      <c r="J1451" s="45"/>
    </row>
    <row r="1452" spans="1:10" ht="14.1" customHeight="1" thickBot="1" x14ac:dyDescent="0.25">
      <c r="A1452" s="101" t="s">
        <v>14827</v>
      </c>
      <c r="B1452" s="67" t="s">
        <v>8528</v>
      </c>
      <c r="C1452" s="76">
        <v>44652</v>
      </c>
      <c r="D1452" s="101" t="s">
        <v>9386</v>
      </c>
      <c r="E1452" s="67" t="s">
        <v>13093</v>
      </c>
      <c r="F1452" s="66" t="s">
        <v>3080</v>
      </c>
      <c r="G1452" s="45"/>
      <c r="H1452" s="45"/>
      <c r="I1452" s="45"/>
      <c r="J1452" s="45"/>
    </row>
    <row r="1453" spans="1:10" ht="14.1" customHeight="1" thickBot="1" x14ac:dyDescent="0.25">
      <c r="A1453" s="102"/>
      <c r="B1453" s="67" t="s">
        <v>1786</v>
      </c>
      <c r="C1453" s="95">
        <f>IF(C1452="","",IF(AND(MONTH(C1452)&gt;=1,MONTH(C1452)&lt;=3),1,IF(AND(MONTH(C1452)&gt;=4,MONTH(C1452)&lt;=6),2,IF(AND(MONTH(C1452)&gt;=7,MONTH(C1452)&lt;=9),3,4))))</f>
        <v>2</v>
      </c>
      <c r="D1453" s="102"/>
      <c r="E1453" s="67" t="s">
        <v>2417</v>
      </c>
      <c r="F1453" s="66" t="s">
        <v>11112</v>
      </c>
      <c r="G1453" s="45"/>
      <c r="H1453" s="45"/>
      <c r="I1453" s="45"/>
      <c r="J1453" s="45"/>
    </row>
    <row r="1454" spans="1:10" ht="14.1" customHeight="1" thickBot="1" x14ac:dyDescent="0.25">
      <c r="A1454" s="102"/>
      <c r="B1454" s="67" t="s">
        <v>12942</v>
      </c>
      <c r="C1454" s="76">
        <v>44742</v>
      </c>
      <c r="D1454" s="102"/>
      <c r="E1454" s="67" t="s">
        <v>3073</v>
      </c>
      <c r="F1454" s="66" t="s">
        <v>11112</v>
      </c>
      <c r="G1454" s="45"/>
      <c r="H1454" s="45"/>
      <c r="I1454" s="45"/>
      <c r="J1454" s="45"/>
    </row>
    <row r="1455" spans="1:10" ht="14.1" customHeight="1" thickBot="1" x14ac:dyDescent="0.25">
      <c r="A1455" s="102"/>
      <c r="B1455" s="67" t="s">
        <v>1786</v>
      </c>
      <c r="C1455" s="95">
        <f>IF(C1454="","",IF(AND(MONTH(C1454)&gt;=1,MONTH(C1454)&lt;=3),1,IF(AND(MONTH(C1454)&gt;=4,MONTH(C1454)&lt;=6),2,IF(AND(MONTH(C1454)&gt;=7,MONTH(C1454)&lt;=9),3,4))))</f>
        <v>2</v>
      </c>
      <c r="D1455" s="102"/>
      <c r="E1455" s="67" t="s">
        <v>13192</v>
      </c>
      <c r="F1455" s="66" t="s">
        <v>11112</v>
      </c>
      <c r="G1455" s="45"/>
      <c r="H1455" s="45"/>
      <c r="I1455" s="45"/>
      <c r="J1455" s="45"/>
    </row>
    <row r="1456" spans="1:10" ht="14.1" customHeight="1" thickBot="1" x14ac:dyDescent="0.25">
      <c r="A1456" s="45"/>
      <c r="B1456" s="45"/>
      <c r="C1456" s="45"/>
      <c r="D1456" s="45"/>
      <c r="E1456" s="45"/>
      <c r="F1456" s="45"/>
      <c r="G1456" s="45"/>
      <c r="H1456" s="45"/>
      <c r="I1456" s="45"/>
      <c r="J1456" s="45"/>
    </row>
    <row r="1457" spans="1:10" ht="14.1" customHeight="1" thickBot="1" x14ac:dyDescent="0.25">
      <c r="A1457" s="72" t="s">
        <v>15735</v>
      </c>
      <c r="B1457" s="72" t="s">
        <v>16146</v>
      </c>
      <c r="C1457" s="72" t="s">
        <v>15641</v>
      </c>
      <c r="D1457" s="72" t="s">
        <v>15251</v>
      </c>
      <c r="E1457" s="72" t="s">
        <v>6932</v>
      </c>
      <c r="F1457" s="72" t="s">
        <v>15280</v>
      </c>
      <c r="G1457" s="45"/>
      <c r="H1457" s="45"/>
      <c r="I1457" s="45"/>
      <c r="J1457" s="45"/>
    </row>
    <row r="1458" spans="1:10" ht="14.1" customHeight="1" x14ac:dyDescent="0.2">
      <c r="A1458" s="94">
        <v>50202301</v>
      </c>
      <c r="B1458" s="69" t="str">
        <f t="shared" ref="B1458:B1489" ca="1" si="88">IFERROR(INDEX(UNSPSCDes,MATCH(INDIRECT(ADDRESS(ROW(),COLUMN()-1,4)),UNSPSCCode,0)),"")</f>
        <v>Agua</v>
      </c>
      <c r="C1458" s="96" t="s">
        <v>17479</v>
      </c>
      <c r="D1458" s="97">
        <v>2</v>
      </c>
      <c r="E1458" s="98">
        <v>110</v>
      </c>
      <c r="F1458" s="70">
        <f t="shared" ref="F1458:F1489" ca="1" si="89">INDIRECT(ADDRESS(ROW(),COLUMN()-2,4))*INDIRECT(ADDRESS(ROW(),COLUMN()-1,4))</f>
        <v>220</v>
      </c>
      <c r="G1458" s="45"/>
      <c r="H1458" s="45"/>
      <c r="I1458" s="45"/>
      <c r="J1458" s="45"/>
    </row>
    <row r="1459" spans="1:10" ht="13.5" customHeight="1" x14ac:dyDescent="0.2">
      <c r="A1459" s="94">
        <v>30191502</v>
      </c>
      <c r="B1459" s="69" t="str">
        <f t="shared" ca="1" si="88"/>
        <v>Andamios</v>
      </c>
      <c r="C1459" s="96" t="s">
        <v>1449</v>
      </c>
      <c r="D1459" s="97">
        <v>12</v>
      </c>
      <c r="E1459" s="98">
        <v>3700</v>
      </c>
      <c r="F1459" s="70">
        <f t="shared" ca="1" si="89"/>
        <v>44400</v>
      </c>
      <c r="G1459" s="45"/>
      <c r="H1459" s="45"/>
      <c r="I1459" s="45"/>
      <c r="J1459" s="45"/>
    </row>
    <row r="1460" spans="1:10" ht="13.5" customHeight="1" x14ac:dyDescent="0.2">
      <c r="A1460" s="94">
        <v>30191502</v>
      </c>
      <c r="B1460" s="69" t="str">
        <f t="shared" ca="1" si="88"/>
        <v>Andamios</v>
      </c>
      <c r="C1460" s="96" t="s">
        <v>1449</v>
      </c>
      <c r="D1460" s="97">
        <v>9</v>
      </c>
      <c r="E1460" s="98">
        <v>3300</v>
      </c>
      <c r="F1460" s="70">
        <f t="shared" ca="1" si="89"/>
        <v>29700</v>
      </c>
      <c r="G1460" s="45"/>
      <c r="H1460" s="45"/>
      <c r="I1460" s="45"/>
      <c r="J1460" s="45"/>
    </row>
    <row r="1461" spans="1:10" ht="13.5" customHeight="1" x14ac:dyDescent="0.2">
      <c r="A1461" s="94">
        <v>40141742</v>
      </c>
      <c r="B1461" s="69" t="str">
        <f t="shared" ca="1" si="88"/>
        <v>Atomizadores</v>
      </c>
      <c r="C1461" s="96" t="s">
        <v>1449</v>
      </c>
      <c r="D1461" s="97">
        <v>11</v>
      </c>
      <c r="E1461" s="98">
        <v>200</v>
      </c>
      <c r="F1461" s="70">
        <f t="shared" ca="1" si="89"/>
        <v>2200</v>
      </c>
      <c r="G1461" s="45"/>
      <c r="H1461" s="45"/>
      <c r="I1461" s="45"/>
      <c r="J1461" s="45"/>
    </row>
    <row r="1462" spans="1:10" ht="13.5" customHeight="1" x14ac:dyDescent="0.2">
      <c r="A1462" s="94">
        <v>31161801</v>
      </c>
      <c r="B1462" s="69" t="str">
        <f t="shared" ca="1" si="88"/>
        <v>Arandelas de seguridad</v>
      </c>
      <c r="C1462" s="96" t="s">
        <v>1449</v>
      </c>
      <c r="D1462" s="97">
        <v>30</v>
      </c>
      <c r="E1462" s="98">
        <v>150</v>
      </c>
      <c r="F1462" s="70">
        <f t="shared" ca="1" si="89"/>
        <v>4500</v>
      </c>
      <c r="G1462" s="45"/>
      <c r="H1462" s="45"/>
      <c r="I1462" s="45"/>
      <c r="J1462" s="45"/>
    </row>
    <row r="1463" spans="1:10" ht="13.5" customHeight="1" x14ac:dyDescent="0.2">
      <c r="A1463" s="94">
        <v>31161807</v>
      </c>
      <c r="B1463" s="69" t="str">
        <f t="shared" ca="1" si="88"/>
        <v>Arandelas planas</v>
      </c>
      <c r="C1463" s="96" t="s">
        <v>1449</v>
      </c>
      <c r="D1463" s="97">
        <v>30</v>
      </c>
      <c r="E1463" s="98">
        <v>200</v>
      </c>
      <c r="F1463" s="70">
        <f t="shared" ca="1" si="89"/>
        <v>6000</v>
      </c>
      <c r="G1463" s="45"/>
      <c r="H1463" s="45"/>
      <c r="I1463" s="45"/>
      <c r="J1463" s="45"/>
    </row>
    <row r="1464" spans="1:10" ht="13.5" customHeight="1" x14ac:dyDescent="0.2">
      <c r="A1464" s="94">
        <v>30131501</v>
      </c>
      <c r="B1464" s="69" t="str">
        <f t="shared" ca="1" si="88"/>
        <v>Bloques de cemento</v>
      </c>
      <c r="C1464" s="96" t="s">
        <v>1449</v>
      </c>
      <c r="D1464" s="97">
        <v>30</v>
      </c>
      <c r="E1464" s="98">
        <v>50</v>
      </c>
      <c r="F1464" s="70">
        <f t="shared" ca="1" si="89"/>
        <v>1500</v>
      </c>
      <c r="G1464" s="45"/>
      <c r="H1464" s="45"/>
      <c r="I1464" s="45"/>
      <c r="J1464" s="45"/>
    </row>
    <row r="1465" spans="1:10" ht="13.5" customHeight="1" x14ac:dyDescent="0.2">
      <c r="A1465" s="94">
        <v>39101610</v>
      </c>
      <c r="B1465" s="69" t="str">
        <f t="shared" ca="1" si="88"/>
        <v>Lámparas de filamento</v>
      </c>
      <c r="C1465" s="96" t="s">
        <v>1449</v>
      </c>
      <c r="D1465" s="97">
        <v>9</v>
      </c>
      <c r="E1465" s="98">
        <v>200</v>
      </c>
      <c r="F1465" s="70">
        <f t="shared" ca="1" si="89"/>
        <v>1800</v>
      </c>
      <c r="G1465" s="45"/>
      <c r="H1465" s="45"/>
      <c r="I1465" s="45"/>
      <c r="J1465" s="45"/>
    </row>
    <row r="1466" spans="1:10" ht="13.5" customHeight="1" x14ac:dyDescent="0.2">
      <c r="A1466" s="94">
        <v>39101610</v>
      </c>
      <c r="B1466" s="69" t="str">
        <f t="shared" ca="1" si="88"/>
        <v>Lámparas de filamento</v>
      </c>
      <c r="C1466" s="96" t="s">
        <v>1449</v>
      </c>
      <c r="D1466" s="97">
        <v>5</v>
      </c>
      <c r="E1466" s="98">
        <v>230</v>
      </c>
      <c r="F1466" s="70">
        <f t="shared" ca="1" si="89"/>
        <v>1150</v>
      </c>
      <c r="G1466" s="45"/>
      <c r="H1466" s="45"/>
      <c r="I1466" s="45"/>
      <c r="J1466" s="45"/>
    </row>
    <row r="1467" spans="1:10" ht="13.5" customHeight="1" x14ac:dyDescent="0.2">
      <c r="A1467" s="94">
        <v>39101610</v>
      </c>
      <c r="B1467" s="69" t="str">
        <f t="shared" ca="1" si="88"/>
        <v>Lámparas de filamento</v>
      </c>
      <c r="C1467" s="96" t="s">
        <v>1449</v>
      </c>
      <c r="D1467" s="97">
        <v>10</v>
      </c>
      <c r="E1467" s="98">
        <v>250</v>
      </c>
      <c r="F1467" s="70">
        <f t="shared" ca="1" si="89"/>
        <v>2500</v>
      </c>
      <c r="G1467" s="45"/>
      <c r="H1467" s="45"/>
      <c r="I1467" s="45"/>
      <c r="J1467" s="45"/>
    </row>
    <row r="1468" spans="1:10" ht="13.5" customHeight="1" x14ac:dyDescent="0.2">
      <c r="A1468" s="94">
        <v>39101601</v>
      </c>
      <c r="B1468" s="69" t="str">
        <f t="shared" ca="1" si="88"/>
        <v>Lámparas halógenas</v>
      </c>
      <c r="C1468" s="96" t="s">
        <v>1449</v>
      </c>
      <c r="D1468" s="97">
        <v>10</v>
      </c>
      <c r="E1468" s="98">
        <v>1800</v>
      </c>
      <c r="F1468" s="70">
        <f t="shared" ca="1" si="89"/>
        <v>18000</v>
      </c>
      <c r="G1468" s="45"/>
      <c r="H1468" s="45"/>
      <c r="I1468" s="45"/>
      <c r="J1468" s="45"/>
    </row>
    <row r="1469" spans="1:10" ht="13.5" customHeight="1" x14ac:dyDescent="0.2">
      <c r="A1469" s="94">
        <v>39101615</v>
      </c>
      <c r="B1469" s="69" t="str">
        <f t="shared" ca="1" si="88"/>
        <v>Lámparas de vapor de mercurio</v>
      </c>
      <c r="C1469" s="96" t="s">
        <v>1449</v>
      </c>
      <c r="D1469" s="97">
        <v>15</v>
      </c>
      <c r="E1469" s="98">
        <v>10000</v>
      </c>
      <c r="F1469" s="70">
        <f t="shared" ca="1" si="89"/>
        <v>150000</v>
      </c>
      <c r="G1469" s="45"/>
      <c r="H1469" s="45"/>
      <c r="I1469" s="45"/>
      <c r="J1469" s="45"/>
    </row>
    <row r="1470" spans="1:10" ht="13.5" customHeight="1" x14ac:dyDescent="0.2">
      <c r="A1470" s="94">
        <v>39101615</v>
      </c>
      <c r="B1470" s="69" t="str">
        <f t="shared" ca="1" si="88"/>
        <v>Lámparas de vapor de mercurio</v>
      </c>
      <c r="C1470" s="96" t="s">
        <v>1449</v>
      </c>
      <c r="D1470" s="97">
        <v>50</v>
      </c>
      <c r="E1470" s="98">
        <v>300</v>
      </c>
      <c r="F1470" s="70">
        <f t="shared" ca="1" si="89"/>
        <v>15000</v>
      </c>
      <c r="G1470" s="45"/>
      <c r="H1470" s="45"/>
      <c r="I1470" s="45"/>
      <c r="J1470" s="45"/>
    </row>
    <row r="1471" spans="1:10" ht="13.5" customHeight="1" x14ac:dyDescent="0.2">
      <c r="A1471" s="94">
        <v>39101701</v>
      </c>
      <c r="B1471" s="69" t="str">
        <f t="shared" ca="1" si="88"/>
        <v>Tubos fluorescentes</v>
      </c>
      <c r="C1471" s="96" t="s">
        <v>1449</v>
      </c>
      <c r="D1471" s="97">
        <v>15</v>
      </c>
      <c r="E1471" s="98">
        <v>90</v>
      </c>
      <c r="F1471" s="70">
        <f t="shared" ca="1" si="89"/>
        <v>1350</v>
      </c>
      <c r="G1471" s="45"/>
      <c r="H1471" s="45"/>
      <c r="I1471" s="45"/>
      <c r="J1471" s="45"/>
    </row>
    <row r="1472" spans="1:10" ht="13.5" customHeight="1" x14ac:dyDescent="0.2">
      <c r="A1472" s="94">
        <v>39101612</v>
      </c>
      <c r="B1472" s="69" t="str">
        <f t="shared" ca="1" si="88"/>
        <v>Lámparas incandescentes</v>
      </c>
      <c r="C1472" s="96" t="s">
        <v>1449</v>
      </c>
      <c r="D1472" s="97">
        <v>25</v>
      </c>
      <c r="E1472" s="98">
        <v>85</v>
      </c>
      <c r="F1472" s="70">
        <f t="shared" ca="1" si="89"/>
        <v>2125</v>
      </c>
      <c r="G1472" s="45"/>
      <c r="H1472" s="45"/>
      <c r="I1472" s="45"/>
      <c r="J1472" s="45"/>
    </row>
    <row r="1473" spans="1:10" ht="13.5" customHeight="1" x14ac:dyDescent="0.2">
      <c r="A1473" s="94">
        <v>39101612</v>
      </c>
      <c r="B1473" s="69" t="str">
        <f t="shared" ca="1" si="88"/>
        <v>Lámparas incandescentes</v>
      </c>
      <c r="C1473" s="96" t="s">
        <v>1449</v>
      </c>
      <c r="D1473" s="97">
        <v>25</v>
      </c>
      <c r="E1473" s="98">
        <v>100</v>
      </c>
      <c r="F1473" s="70">
        <f t="shared" ca="1" si="89"/>
        <v>2500</v>
      </c>
      <c r="G1473" s="45"/>
      <c r="H1473" s="45"/>
      <c r="I1473" s="45"/>
      <c r="J1473" s="45"/>
    </row>
    <row r="1474" spans="1:10" ht="13.5" customHeight="1" x14ac:dyDescent="0.2">
      <c r="A1474" s="94">
        <v>39101612</v>
      </c>
      <c r="B1474" s="69" t="str">
        <f t="shared" ca="1" si="88"/>
        <v>Lámparas incandescentes</v>
      </c>
      <c r="C1474" s="96" t="s">
        <v>1449</v>
      </c>
      <c r="D1474" s="97">
        <v>25</v>
      </c>
      <c r="E1474" s="98">
        <v>150</v>
      </c>
      <c r="F1474" s="70">
        <f t="shared" ca="1" si="89"/>
        <v>3750</v>
      </c>
      <c r="G1474" s="45"/>
      <c r="H1474" s="45"/>
      <c r="I1474" s="45"/>
      <c r="J1474" s="45"/>
    </row>
    <row r="1475" spans="1:10" ht="13.5" customHeight="1" x14ac:dyDescent="0.2">
      <c r="A1475" s="94">
        <v>39101605</v>
      </c>
      <c r="B1475" s="69" t="str">
        <f t="shared" ca="1" si="88"/>
        <v>Lámparas fluorescentes</v>
      </c>
      <c r="C1475" s="96" t="s">
        <v>1449</v>
      </c>
      <c r="D1475" s="97">
        <v>4</v>
      </c>
      <c r="E1475" s="98">
        <v>82</v>
      </c>
      <c r="F1475" s="70">
        <f t="shared" ca="1" si="89"/>
        <v>328</v>
      </c>
      <c r="G1475" s="45"/>
      <c r="H1475" s="45"/>
      <c r="I1475" s="45"/>
      <c r="J1475" s="45"/>
    </row>
    <row r="1476" spans="1:10" ht="13.5" customHeight="1" x14ac:dyDescent="0.2">
      <c r="A1476" s="94">
        <v>39101605</v>
      </c>
      <c r="B1476" s="69" t="str">
        <f t="shared" ca="1" si="88"/>
        <v>Lámparas fluorescentes</v>
      </c>
      <c r="C1476" s="96" t="s">
        <v>1449</v>
      </c>
      <c r="D1476" s="97">
        <v>15</v>
      </c>
      <c r="E1476" s="98">
        <v>75</v>
      </c>
      <c r="F1476" s="70">
        <f t="shared" ca="1" si="89"/>
        <v>1125</v>
      </c>
      <c r="G1476" s="45"/>
      <c r="H1476" s="45"/>
      <c r="I1476" s="45"/>
      <c r="J1476" s="45"/>
    </row>
    <row r="1477" spans="1:10" ht="13.5" customHeight="1" x14ac:dyDescent="0.2">
      <c r="A1477" s="94">
        <v>39101605</v>
      </c>
      <c r="B1477" s="69" t="str">
        <f t="shared" ca="1" si="88"/>
        <v>Lámparas fluorescentes</v>
      </c>
      <c r="C1477" s="96" t="s">
        <v>1449</v>
      </c>
      <c r="D1477" s="97">
        <v>15</v>
      </c>
      <c r="E1477" s="98">
        <v>70</v>
      </c>
      <c r="F1477" s="70">
        <f t="shared" ca="1" si="89"/>
        <v>1050</v>
      </c>
      <c r="G1477" s="45"/>
      <c r="H1477" s="45"/>
      <c r="I1477" s="45"/>
      <c r="J1477" s="45"/>
    </row>
    <row r="1478" spans="1:10" ht="13.5" customHeight="1" x14ac:dyDescent="0.2">
      <c r="A1478" s="94">
        <v>46181604</v>
      </c>
      <c r="B1478" s="69" t="str">
        <f t="shared" ca="1" si="88"/>
        <v>Botas de seguridad</v>
      </c>
      <c r="C1478" s="96" t="s">
        <v>1449</v>
      </c>
      <c r="D1478" s="97">
        <v>3</v>
      </c>
      <c r="E1478" s="98">
        <v>4500</v>
      </c>
      <c r="F1478" s="70">
        <f t="shared" ca="1" si="89"/>
        <v>13500</v>
      </c>
      <c r="G1478" s="45"/>
      <c r="H1478" s="45"/>
      <c r="I1478" s="45"/>
      <c r="J1478" s="45"/>
    </row>
    <row r="1479" spans="1:10" ht="13.5" customHeight="1" x14ac:dyDescent="0.2">
      <c r="A1479" s="94">
        <v>53111501</v>
      </c>
      <c r="B1479" s="69" t="str">
        <f t="shared" ca="1" si="88"/>
        <v>Botas para hombre</v>
      </c>
      <c r="C1479" s="96" t="s">
        <v>1449</v>
      </c>
      <c r="D1479" s="97">
        <v>3</v>
      </c>
      <c r="E1479" s="98">
        <v>3000</v>
      </c>
      <c r="F1479" s="70">
        <f t="shared" ca="1" si="89"/>
        <v>9000</v>
      </c>
      <c r="G1479" s="45"/>
      <c r="H1479" s="45"/>
      <c r="I1479" s="45"/>
      <c r="J1479" s="45"/>
    </row>
    <row r="1480" spans="1:10" ht="13.5" customHeight="1" x14ac:dyDescent="0.2">
      <c r="A1480" s="94">
        <v>42171917</v>
      </c>
      <c r="B1480" s="69" t="str">
        <f t="shared" ca="1" si="88"/>
        <v>Estuches o bolsas o accesorios de primeros auxilios para servicios médicos de emergencia</v>
      </c>
      <c r="C1480" s="96" t="s">
        <v>1449</v>
      </c>
      <c r="D1480" s="97">
        <v>5</v>
      </c>
      <c r="E1480" s="98">
        <v>950</v>
      </c>
      <c r="F1480" s="70">
        <f t="shared" ca="1" si="89"/>
        <v>4750</v>
      </c>
      <c r="G1480" s="45"/>
      <c r="H1480" s="45"/>
      <c r="I1480" s="45"/>
      <c r="J1480" s="45"/>
    </row>
    <row r="1481" spans="1:10" ht="13.5" customHeight="1" x14ac:dyDescent="0.2">
      <c r="A1481" s="94">
        <v>31211904</v>
      </c>
      <c r="B1481" s="69" t="str">
        <f t="shared" ca="1" si="88"/>
        <v>Brochas</v>
      </c>
      <c r="C1481" s="96" t="s">
        <v>1449</v>
      </c>
      <c r="D1481" s="97">
        <v>15</v>
      </c>
      <c r="E1481" s="98">
        <v>100</v>
      </c>
      <c r="F1481" s="70">
        <f t="shared" ca="1" si="89"/>
        <v>1500</v>
      </c>
      <c r="G1481" s="45"/>
      <c r="H1481" s="45"/>
      <c r="I1481" s="45"/>
      <c r="J1481" s="45"/>
    </row>
    <row r="1482" spans="1:10" ht="13.5" customHeight="1" x14ac:dyDescent="0.2">
      <c r="A1482" s="94">
        <v>31211904</v>
      </c>
      <c r="B1482" s="69" t="str">
        <f t="shared" ca="1" si="88"/>
        <v>Brochas</v>
      </c>
      <c r="C1482" s="96" t="s">
        <v>1449</v>
      </c>
      <c r="D1482" s="97">
        <v>35</v>
      </c>
      <c r="E1482" s="98">
        <v>110</v>
      </c>
      <c r="F1482" s="70">
        <f t="shared" ca="1" si="89"/>
        <v>3850</v>
      </c>
      <c r="G1482" s="45"/>
      <c r="H1482" s="45"/>
      <c r="I1482" s="45"/>
      <c r="J1482" s="45"/>
    </row>
    <row r="1483" spans="1:10" ht="13.5" customHeight="1" x14ac:dyDescent="0.2">
      <c r="A1483" s="94">
        <v>31211904</v>
      </c>
      <c r="B1483" s="69" t="str">
        <f t="shared" ca="1" si="88"/>
        <v>Brochas</v>
      </c>
      <c r="C1483" s="96" t="s">
        <v>1449</v>
      </c>
      <c r="D1483" s="97">
        <v>8</v>
      </c>
      <c r="E1483" s="98">
        <v>150</v>
      </c>
      <c r="F1483" s="70">
        <f t="shared" ca="1" si="89"/>
        <v>1200</v>
      </c>
      <c r="G1483" s="45"/>
      <c r="H1483" s="45"/>
      <c r="I1483" s="45"/>
      <c r="J1483" s="45"/>
    </row>
    <row r="1484" spans="1:10" ht="13.5" customHeight="1" x14ac:dyDescent="0.2">
      <c r="A1484" s="94">
        <v>31211904</v>
      </c>
      <c r="B1484" s="69" t="str">
        <f t="shared" ca="1" si="88"/>
        <v>Brochas</v>
      </c>
      <c r="C1484" s="96" t="s">
        <v>1449</v>
      </c>
      <c r="D1484" s="97">
        <v>8</v>
      </c>
      <c r="E1484" s="98">
        <v>210</v>
      </c>
      <c r="F1484" s="70">
        <f t="shared" ca="1" si="89"/>
        <v>1680</v>
      </c>
      <c r="G1484" s="45"/>
      <c r="H1484" s="45"/>
      <c r="I1484" s="45"/>
      <c r="J1484" s="45"/>
    </row>
    <row r="1485" spans="1:10" ht="13.5" customHeight="1" x14ac:dyDescent="0.2">
      <c r="A1485" s="94">
        <v>31211904</v>
      </c>
      <c r="B1485" s="69" t="str">
        <f t="shared" ca="1" si="88"/>
        <v>Brochas</v>
      </c>
      <c r="C1485" s="96" t="s">
        <v>1449</v>
      </c>
      <c r="D1485" s="97">
        <v>6</v>
      </c>
      <c r="E1485" s="98">
        <v>200</v>
      </c>
      <c r="F1485" s="70">
        <f t="shared" ca="1" si="89"/>
        <v>1200</v>
      </c>
      <c r="G1485" s="45"/>
      <c r="H1485" s="45"/>
      <c r="I1485" s="45"/>
      <c r="J1485" s="45"/>
    </row>
    <row r="1486" spans="1:10" ht="13.5" customHeight="1" x14ac:dyDescent="0.2">
      <c r="A1486" s="94">
        <v>31211904</v>
      </c>
      <c r="B1486" s="69" t="str">
        <f t="shared" ca="1" si="88"/>
        <v>Brochas</v>
      </c>
      <c r="C1486" s="96" t="s">
        <v>1449</v>
      </c>
      <c r="D1486" s="97">
        <v>6</v>
      </c>
      <c r="E1486" s="98">
        <v>100</v>
      </c>
      <c r="F1486" s="70">
        <f t="shared" ca="1" si="89"/>
        <v>600</v>
      </c>
      <c r="G1486" s="45"/>
      <c r="H1486" s="45"/>
      <c r="I1486" s="45"/>
      <c r="J1486" s="45"/>
    </row>
    <row r="1487" spans="1:10" ht="13.5" customHeight="1" x14ac:dyDescent="0.2">
      <c r="A1487" s="94">
        <v>31211904</v>
      </c>
      <c r="B1487" s="69" t="str">
        <f t="shared" ca="1" si="88"/>
        <v>Brochas</v>
      </c>
      <c r="C1487" s="96" t="s">
        <v>1449</v>
      </c>
      <c r="D1487" s="97">
        <v>6</v>
      </c>
      <c r="E1487" s="98">
        <v>170</v>
      </c>
      <c r="F1487" s="70">
        <f t="shared" ca="1" si="89"/>
        <v>1020</v>
      </c>
      <c r="G1487" s="45"/>
      <c r="H1487" s="45"/>
      <c r="I1487" s="45"/>
      <c r="J1487" s="45"/>
    </row>
    <row r="1488" spans="1:10" ht="13.5" customHeight="1" x14ac:dyDescent="0.2">
      <c r="A1488" s="94">
        <v>31211904</v>
      </c>
      <c r="B1488" s="69" t="str">
        <f t="shared" ca="1" si="88"/>
        <v>Brochas</v>
      </c>
      <c r="C1488" s="96" t="s">
        <v>1449</v>
      </c>
      <c r="D1488" s="97">
        <v>6</v>
      </c>
      <c r="E1488" s="98">
        <v>120</v>
      </c>
      <c r="F1488" s="70">
        <f t="shared" ca="1" si="89"/>
        <v>720</v>
      </c>
      <c r="G1488" s="45"/>
      <c r="H1488" s="45"/>
      <c r="I1488" s="45"/>
      <c r="J1488" s="45"/>
    </row>
    <row r="1489" spans="1:10" ht="13.5" customHeight="1" x14ac:dyDescent="0.2">
      <c r="A1489" s="94">
        <v>11111608</v>
      </c>
      <c r="B1489" s="69" t="str">
        <f t="shared" ca="1" si="88"/>
        <v>Caliza</v>
      </c>
      <c r="C1489" s="96" t="s">
        <v>15636</v>
      </c>
      <c r="D1489" s="97">
        <v>52</v>
      </c>
      <c r="E1489" s="98">
        <v>130</v>
      </c>
      <c r="F1489" s="70">
        <f t="shared" ca="1" si="89"/>
        <v>6760</v>
      </c>
      <c r="G1489" s="45"/>
      <c r="H1489" s="45"/>
      <c r="I1489" s="45"/>
      <c r="J1489" s="45"/>
    </row>
    <row r="1490" spans="1:10" ht="13.5" customHeight="1" x14ac:dyDescent="0.2">
      <c r="A1490" s="94">
        <v>24101507</v>
      </c>
      <c r="B1490" s="69" t="str">
        <f t="shared" ref="B1490:B1521" ca="1" si="90">IFERROR(INDEX(UNSPSCDes,MATCH(INDIRECT(ADDRESS(ROW(),COLUMN()-1,4)),UNSPSCCode,0)),"")</f>
        <v>Carretillas</v>
      </c>
      <c r="C1490" s="96" t="s">
        <v>1449</v>
      </c>
      <c r="D1490" s="97">
        <v>2</v>
      </c>
      <c r="E1490" s="98">
        <v>5600</v>
      </c>
      <c r="F1490" s="70">
        <f t="shared" ref="F1490:F1521" ca="1" si="91">INDIRECT(ADDRESS(ROW(),COLUMN()-2,4))*INDIRECT(ADDRESS(ROW(),COLUMN()-1,4))</f>
        <v>11200</v>
      </c>
      <c r="G1490" s="45"/>
      <c r="H1490" s="45"/>
      <c r="I1490" s="45"/>
      <c r="J1490" s="45"/>
    </row>
    <row r="1491" spans="1:10" ht="13.5" customHeight="1" x14ac:dyDescent="0.2">
      <c r="A1491" s="94">
        <v>30111601</v>
      </c>
      <c r="B1491" s="69" t="str">
        <f t="shared" ca="1" si="90"/>
        <v>Cemento</v>
      </c>
      <c r="C1491" s="96" t="s">
        <v>1449</v>
      </c>
      <c r="D1491" s="97">
        <v>33</v>
      </c>
      <c r="E1491" s="98">
        <v>950</v>
      </c>
      <c r="F1491" s="70">
        <f t="shared" ca="1" si="91"/>
        <v>31350</v>
      </c>
      <c r="G1491" s="45"/>
      <c r="H1491" s="45"/>
      <c r="I1491" s="45"/>
      <c r="J1491" s="45"/>
    </row>
    <row r="1492" spans="1:10" ht="13.5" customHeight="1" x14ac:dyDescent="0.2">
      <c r="A1492" s="94">
        <v>30111601</v>
      </c>
      <c r="B1492" s="69" t="str">
        <f t="shared" ca="1" si="90"/>
        <v>Cemento</v>
      </c>
      <c r="C1492" s="96" t="s">
        <v>1449</v>
      </c>
      <c r="D1492" s="97">
        <v>24</v>
      </c>
      <c r="E1492" s="98">
        <v>100</v>
      </c>
      <c r="F1492" s="70">
        <f t="shared" ca="1" si="91"/>
        <v>2400</v>
      </c>
      <c r="G1492" s="45"/>
      <c r="H1492" s="45"/>
      <c r="I1492" s="45"/>
      <c r="J1492" s="45"/>
    </row>
    <row r="1493" spans="1:10" ht="13.5" customHeight="1" x14ac:dyDescent="0.2">
      <c r="A1493" s="94">
        <v>30111601</v>
      </c>
      <c r="B1493" s="69" t="str">
        <f t="shared" ca="1" si="90"/>
        <v>Cemento</v>
      </c>
      <c r="C1493" s="96" t="s">
        <v>1449</v>
      </c>
      <c r="D1493" s="97">
        <v>4</v>
      </c>
      <c r="E1493" s="98">
        <v>400</v>
      </c>
      <c r="F1493" s="70">
        <f t="shared" ca="1" si="91"/>
        <v>1600</v>
      </c>
      <c r="G1493" s="45"/>
      <c r="H1493" s="45"/>
      <c r="I1493" s="45"/>
      <c r="J1493" s="45"/>
    </row>
    <row r="1494" spans="1:10" ht="13.5" customHeight="1" x14ac:dyDescent="0.2">
      <c r="A1494" s="94">
        <v>31201512</v>
      </c>
      <c r="B1494" s="69" t="str">
        <f t="shared" ca="1" si="90"/>
        <v>Cinta transparente</v>
      </c>
      <c r="C1494" s="96" t="s">
        <v>1449</v>
      </c>
      <c r="D1494" s="97">
        <v>13</v>
      </c>
      <c r="E1494" s="98">
        <v>200</v>
      </c>
      <c r="F1494" s="70">
        <f t="shared" ca="1" si="91"/>
        <v>2600</v>
      </c>
      <c r="G1494" s="45"/>
      <c r="H1494" s="45"/>
      <c r="I1494" s="45"/>
      <c r="J1494" s="45"/>
    </row>
    <row r="1495" spans="1:10" ht="13.5" customHeight="1" x14ac:dyDescent="0.2">
      <c r="A1495" s="94">
        <v>41122703</v>
      </c>
      <c r="B1495" s="69" t="str">
        <f t="shared" ca="1" si="90"/>
        <v>Cintas de seguridad</v>
      </c>
      <c r="C1495" s="96" t="s">
        <v>1449</v>
      </c>
      <c r="D1495" s="97">
        <v>5</v>
      </c>
      <c r="E1495" s="98">
        <v>800</v>
      </c>
      <c r="F1495" s="70">
        <f t="shared" ca="1" si="91"/>
        <v>4000</v>
      </c>
      <c r="G1495" s="45"/>
      <c r="H1495" s="45"/>
      <c r="I1495" s="45"/>
      <c r="J1495" s="45"/>
    </row>
    <row r="1496" spans="1:10" ht="13.5" customHeight="1" x14ac:dyDescent="0.2">
      <c r="A1496" s="94">
        <v>31162004</v>
      </c>
      <c r="B1496" s="69" t="str">
        <f t="shared" ca="1" si="90"/>
        <v>Clavos de mampostería</v>
      </c>
      <c r="C1496" s="96" t="s">
        <v>15636</v>
      </c>
      <c r="D1496" s="97">
        <v>50</v>
      </c>
      <c r="E1496" s="98">
        <v>70</v>
      </c>
      <c r="F1496" s="70">
        <f t="shared" ca="1" si="91"/>
        <v>3500</v>
      </c>
      <c r="G1496" s="45"/>
      <c r="H1496" s="45"/>
      <c r="I1496" s="45"/>
      <c r="J1496" s="45"/>
    </row>
    <row r="1497" spans="1:10" ht="13.5" customHeight="1" x14ac:dyDescent="0.2">
      <c r="A1497" s="94">
        <v>31162004</v>
      </c>
      <c r="B1497" s="69" t="str">
        <f t="shared" ca="1" si="90"/>
        <v>Clavos de mampostería</v>
      </c>
      <c r="C1497" s="96" t="s">
        <v>15636</v>
      </c>
      <c r="D1497" s="97">
        <v>50</v>
      </c>
      <c r="E1497" s="98">
        <v>85</v>
      </c>
      <c r="F1497" s="70">
        <f t="shared" ca="1" si="91"/>
        <v>4250</v>
      </c>
      <c r="G1497" s="45"/>
      <c r="H1497" s="45"/>
      <c r="I1497" s="45"/>
      <c r="J1497" s="45"/>
    </row>
    <row r="1498" spans="1:10" ht="13.5" customHeight="1" x14ac:dyDescent="0.2">
      <c r="A1498" s="94">
        <v>40101902</v>
      </c>
      <c r="B1498" s="69" t="str">
        <f t="shared" ca="1" si="90"/>
        <v>Deshumidificadores</v>
      </c>
      <c r="C1498" s="96" t="s">
        <v>1449</v>
      </c>
      <c r="D1498" s="97">
        <v>9</v>
      </c>
      <c r="E1498" s="98">
        <v>14500</v>
      </c>
      <c r="F1498" s="70">
        <f t="shared" ca="1" si="91"/>
        <v>130500</v>
      </c>
      <c r="G1498" s="45"/>
      <c r="H1498" s="45"/>
      <c r="I1498" s="45"/>
      <c r="J1498" s="45"/>
    </row>
    <row r="1499" spans="1:10" ht="13.5" customHeight="1" x14ac:dyDescent="0.2">
      <c r="A1499" s="94">
        <v>27111902</v>
      </c>
      <c r="B1499" s="69" t="str">
        <f t="shared" ca="1" si="90"/>
        <v>Limas</v>
      </c>
      <c r="C1499" s="96" t="s">
        <v>1449</v>
      </c>
      <c r="D1499" s="97">
        <v>2</v>
      </c>
      <c r="E1499" s="98">
        <v>95</v>
      </c>
      <c r="F1499" s="70">
        <f t="shared" ca="1" si="91"/>
        <v>190</v>
      </c>
      <c r="G1499" s="45"/>
      <c r="H1499" s="45"/>
      <c r="I1499" s="45"/>
      <c r="J1499" s="45"/>
    </row>
    <row r="1500" spans="1:10" ht="13.5" customHeight="1" x14ac:dyDescent="0.2">
      <c r="A1500" s="94">
        <v>45101904</v>
      </c>
      <c r="B1500" s="69" t="str">
        <f t="shared" ca="1" si="90"/>
        <v>Alargadores</v>
      </c>
      <c r="C1500" s="97" t="s">
        <v>1449</v>
      </c>
      <c r="D1500" s="97">
        <v>2</v>
      </c>
      <c r="E1500" s="98">
        <v>1650</v>
      </c>
      <c r="F1500" s="70">
        <f t="shared" ca="1" si="91"/>
        <v>3300</v>
      </c>
      <c r="G1500" s="45"/>
      <c r="H1500" s="45"/>
      <c r="I1500" s="45"/>
      <c r="J1500" s="45"/>
    </row>
    <row r="1501" spans="1:10" ht="13.5" customHeight="1" x14ac:dyDescent="0.2">
      <c r="A1501" s="94">
        <v>46181804</v>
      </c>
      <c r="B1501" s="69" t="str">
        <f t="shared" ca="1" si="90"/>
        <v>Gafas protectoras</v>
      </c>
      <c r="C1501" s="97" t="s">
        <v>1449</v>
      </c>
      <c r="D1501" s="97">
        <v>7</v>
      </c>
      <c r="E1501" s="98">
        <v>400</v>
      </c>
      <c r="F1501" s="70">
        <f t="shared" ca="1" si="91"/>
        <v>2800</v>
      </c>
      <c r="G1501" s="45"/>
      <c r="H1501" s="45"/>
      <c r="I1501" s="45"/>
      <c r="J1501" s="45"/>
    </row>
    <row r="1502" spans="1:10" ht="13.5" customHeight="1" x14ac:dyDescent="0.2">
      <c r="A1502" s="94">
        <v>41103406</v>
      </c>
      <c r="B1502" s="69" t="str">
        <f t="shared" ca="1" si="90"/>
        <v>Cajas de guantes de aislamiento</v>
      </c>
      <c r="C1502" s="97" t="s">
        <v>1449</v>
      </c>
      <c r="D1502" s="97">
        <v>85</v>
      </c>
      <c r="E1502" s="98">
        <v>500</v>
      </c>
      <c r="F1502" s="70">
        <f t="shared" ca="1" si="91"/>
        <v>42500</v>
      </c>
      <c r="G1502" s="45"/>
      <c r="H1502" s="45"/>
      <c r="I1502" s="45"/>
      <c r="J1502" s="45"/>
    </row>
    <row r="1503" spans="1:10" ht="13.5" customHeight="1" x14ac:dyDescent="0.2">
      <c r="A1503" s="94">
        <v>31211910</v>
      </c>
      <c r="B1503" s="69" t="str">
        <f t="shared" ca="1" si="90"/>
        <v>Guantes para pintar</v>
      </c>
      <c r="C1503" s="97" t="s">
        <v>1449</v>
      </c>
      <c r="D1503" s="97">
        <v>162</v>
      </c>
      <c r="E1503" s="98">
        <v>300</v>
      </c>
      <c r="F1503" s="70">
        <f t="shared" ca="1" si="91"/>
        <v>48600</v>
      </c>
      <c r="G1503" s="45"/>
      <c r="H1503" s="45"/>
      <c r="I1503" s="45"/>
      <c r="J1503" s="45"/>
    </row>
    <row r="1504" spans="1:10" ht="13.5" customHeight="1" x14ac:dyDescent="0.2">
      <c r="A1504" s="94">
        <v>27112801</v>
      </c>
      <c r="B1504" s="69" t="str">
        <f t="shared" ca="1" si="90"/>
        <v>Brocas</v>
      </c>
      <c r="C1504" s="97" t="s">
        <v>4735</v>
      </c>
      <c r="D1504" s="97">
        <v>2</v>
      </c>
      <c r="E1504" s="98">
        <v>700</v>
      </c>
      <c r="F1504" s="70">
        <f t="shared" ca="1" si="91"/>
        <v>1400</v>
      </c>
      <c r="G1504" s="45"/>
      <c r="H1504" s="45"/>
      <c r="I1504" s="45"/>
      <c r="J1504" s="45"/>
    </row>
    <row r="1505" spans="1:10" ht="13.5" customHeight="1" x14ac:dyDescent="0.2">
      <c r="A1505" s="94">
        <v>27112801</v>
      </c>
      <c r="B1505" s="69" t="str">
        <f t="shared" ca="1" si="90"/>
        <v>Brocas</v>
      </c>
      <c r="C1505" s="97" t="s">
        <v>4735</v>
      </c>
      <c r="D1505" s="97">
        <v>2</v>
      </c>
      <c r="E1505" s="98">
        <v>900</v>
      </c>
      <c r="F1505" s="70">
        <f t="shared" ca="1" si="91"/>
        <v>1800</v>
      </c>
      <c r="G1505" s="45"/>
      <c r="H1505" s="45"/>
      <c r="I1505" s="45"/>
      <c r="J1505" s="45"/>
    </row>
    <row r="1506" spans="1:10" ht="13.5" customHeight="1" x14ac:dyDescent="0.2">
      <c r="A1506" s="94">
        <v>11101502</v>
      </c>
      <c r="B1506" s="69" t="str">
        <f t="shared" ca="1" si="90"/>
        <v>Lija o esmeril</v>
      </c>
      <c r="C1506" s="97" t="s">
        <v>1449</v>
      </c>
      <c r="D1506" s="97">
        <v>10</v>
      </c>
      <c r="E1506" s="98">
        <v>80</v>
      </c>
      <c r="F1506" s="70">
        <f t="shared" ca="1" si="91"/>
        <v>800</v>
      </c>
      <c r="G1506" s="45"/>
      <c r="H1506" s="45"/>
      <c r="I1506" s="45"/>
      <c r="J1506" s="45"/>
    </row>
    <row r="1507" spans="1:10" ht="13.5" customHeight="1" x14ac:dyDescent="0.2">
      <c r="A1507" s="94">
        <v>27111720</v>
      </c>
      <c r="B1507" s="69" t="str">
        <f t="shared" ca="1" si="90"/>
        <v>Llave manual en t para grifos</v>
      </c>
      <c r="C1507" s="97" t="s">
        <v>1449</v>
      </c>
      <c r="D1507" s="97">
        <v>1</v>
      </c>
      <c r="E1507" s="98">
        <v>2000</v>
      </c>
      <c r="F1507" s="70">
        <f t="shared" ca="1" si="91"/>
        <v>2000</v>
      </c>
      <c r="G1507" s="45"/>
      <c r="H1507" s="45"/>
      <c r="I1507" s="45"/>
      <c r="J1507" s="45"/>
    </row>
    <row r="1508" spans="1:10" ht="13.5" customHeight="1" x14ac:dyDescent="0.2">
      <c r="A1508" s="94">
        <v>27112001</v>
      </c>
      <c r="B1508" s="69" t="str">
        <f t="shared" ca="1" si="90"/>
        <v>Machetes</v>
      </c>
      <c r="C1508" s="97" t="s">
        <v>1449</v>
      </c>
      <c r="D1508" s="97">
        <v>12</v>
      </c>
      <c r="E1508" s="98">
        <v>275</v>
      </c>
      <c r="F1508" s="70">
        <f t="shared" ca="1" si="91"/>
        <v>3300</v>
      </c>
      <c r="G1508" s="45"/>
      <c r="H1508" s="45"/>
      <c r="I1508" s="45"/>
      <c r="J1508" s="45"/>
    </row>
    <row r="1509" spans="1:10" ht="13.5" customHeight="1" x14ac:dyDescent="0.2">
      <c r="A1509" s="94">
        <v>11162111</v>
      </c>
      <c r="B1509" s="69" t="str">
        <f t="shared" ca="1" si="90"/>
        <v>Malla</v>
      </c>
      <c r="C1509" s="97" t="s">
        <v>14109</v>
      </c>
      <c r="D1509" s="97">
        <v>50</v>
      </c>
      <c r="E1509" s="98">
        <v>140</v>
      </c>
      <c r="F1509" s="70">
        <f t="shared" ca="1" si="91"/>
        <v>7000</v>
      </c>
      <c r="G1509" s="45"/>
      <c r="H1509" s="45"/>
      <c r="I1509" s="45"/>
      <c r="J1509" s="45"/>
    </row>
    <row r="1510" spans="1:10" ht="13.5" customHeight="1" x14ac:dyDescent="0.2">
      <c r="A1510" s="94">
        <v>11162111</v>
      </c>
      <c r="B1510" s="69" t="str">
        <f t="shared" ca="1" si="90"/>
        <v>Malla</v>
      </c>
      <c r="C1510" s="97" t="s">
        <v>14109</v>
      </c>
      <c r="D1510" s="97">
        <v>5</v>
      </c>
      <c r="E1510" s="98">
        <v>125</v>
      </c>
      <c r="F1510" s="70">
        <f t="shared" ca="1" si="91"/>
        <v>625</v>
      </c>
      <c r="G1510" s="45"/>
      <c r="H1510" s="45"/>
      <c r="I1510" s="45"/>
      <c r="J1510" s="45"/>
    </row>
    <row r="1511" spans="1:10" ht="13.5" customHeight="1" x14ac:dyDescent="0.2">
      <c r="A1511" s="94">
        <v>40142008</v>
      </c>
      <c r="B1511" s="69" t="str">
        <f t="shared" ca="1" si="90"/>
        <v>Mangueras de agua</v>
      </c>
      <c r="C1511" s="97" t="s">
        <v>1449</v>
      </c>
      <c r="D1511" s="97">
        <v>1</v>
      </c>
      <c r="E1511" s="98">
        <v>600</v>
      </c>
      <c r="F1511" s="70">
        <f t="shared" ca="1" si="91"/>
        <v>600</v>
      </c>
      <c r="G1511" s="45"/>
      <c r="H1511" s="45"/>
      <c r="I1511" s="45"/>
      <c r="J1511" s="45"/>
    </row>
    <row r="1512" spans="1:10" ht="13.5" customHeight="1" x14ac:dyDescent="0.2">
      <c r="A1512" s="94">
        <v>27111602</v>
      </c>
      <c r="B1512" s="69" t="str">
        <f t="shared" ca="1" si="90"/>
        <v>Martillos</v>
      </c>
      <c r="C1512" s="97" t="s">
        <v>1449</v>
      </c>
      <c r="D1512" s="97">
        <v>1</v>
      </c>
      <c r="E1512" s="98">
        <v>890</v>
      </c>
      <c r="F1512" s="70">
        <f t="shared" ca="1" si="91"/>
        <v>890</v>
      </c>
      <c r="G1512" s="45"/>
      <c r="H1512" s="45"/>
      <c r="I1512" s="45"/>
      <c r="J1512" s="45"/>
    </row>
    <row r="1513" spans="1:10" ht="13.5" customHeight="1" x14ac:dyDescent="0.2">
      <c r="A1513" s="94">
        <v>27111602</v>
      </c>
      <c r="B1513" s="69" t="str">
        <f t="shared" ca="1" si="90"/>
        <v>Martillos</v>
      </c>
      <c r="C1513" s="97" t="s">
        <v>1449</v>
      </c>
      <c r="D1513" s="97">
        <v>5</v>
      </c>
      <c r="E1513" s="98">
        <v>1000</v>
      </c>
      <c r="F1513" s="70">
        <f t="shared" ca="1" si="91"/>
        <v>5000</v>
      </c>
      <c r="G1513" s="45"/>
      <c r="H1513" s="45"/>
      <c r="I1513" s="45"/>
      <c r="J1513" s="45"/>
    </row>
    <row r="1514" spans="1:10" ht="13.5" customHeight="1" x14ac:dyDescent="0.2">
      <c r="A1514" s="94">
        <v>31201605</v>
      </c>
      <c r="B1514" s="69" t="str">
        <f t="shared" ca="1" si="90"/>
        <v>Masillas</v>
      </c>
      <c r="C1514" s="97" t="s">
        <v>1449</v>
      </c>
      <c r="D1514" s="97">
        <v>3</v>
      </c>
      <c r="E1514" s="98">
        <v>300</v>
      </c>
      <c r="F1514" s="70">
        <f t="shared" ca="1" si="91"/>
        <v>900</v>
      </c>
      <c r="G1514" s="45"/>
      <c r="H1514" s="45"/>
      <c r="I1514" s="45"/>
      <c r="J1514" s="45"/>
    </row>
    <row r="1515" spans="1:10" ht="13.5" customHeight="1" x14ac:dyDescent="0.2">
      <c r="A1515" s="94">
        <v>31211917</v>
      </c>
      <c r="B1515" s="69" t="str">
        <f t="shared" ca="1" si="90"/>
        <v>Cubiertas para rodillos de pintura</v>
      </c>
      <c r="C1515" s="97" t="s">
        <v>1449</v>
      </c>
      <c r="D1515" s="97">
        <v>3</v>
      </c>
      <c r="E1515" s="98">
        <v>600</v>
      </c>
      <c r="F1515" s="70">
        <f t="shared" ca="1" si="91"/>
        <v>1800</v>
      </c>
      <c r="G1515" s="45"/>
      <c r="H1515" s="45"/>
      <c r="I1515" s="45"/>
      <c r="J1515" s="45"/>
    </row>
    <row r="1516" spans="1:10" ht="13.5" customHeight="1" x14ac:dyDescent="0.2">
      <c r="A1516" s="94">
        <v>31211917</v>
      </c>
      <c r="B1516" s="69" t="str">
        <f t="shared" ca="1" si="90"/>
        <v>Cubiertas para rodillos de pintura</v>
      </c>
      <c r="C1516" s="97" t="s">
        <v>1449</v>
      </c>
      <c r="D1516" s="97">
        <v>6</v>
      </c>
      <c r="E1516" s="98">
        <v>400</v>
      </c>
      <c r="F1516" s="70">
        <f t="shared" ca="1" si="91"/>
        <v>2400</v>
      </c>
      <c r="G1516" s="45"/>
      <c r="H1516" s="45"/>
      <c r="I1516" s="45"/>
      <c r="J1516" s="45"/>
    </row>
    <row r="1517" spans="1:10" ht="13.5" customHeight="1" x14ac:dyDescent="0.2">
      <c r="A1517" s="94">
        <v>27112004</v>
      </c>
      <c r="B1517" s="69" t="str">
        <f t="shared" ca="1" si="90"/>
        <v>Palas</v>
      </c>
      <c r="C1517" s="97" t="s">
        <v>1449</v>
      </c>
      <c r="D1517" s="97">
        <v>14</v>
      </c>
      <c r="E1517" s="98">
        <v>600</v>
      </c>
      <c r="F1517" s="70">
        <f t="shared" ca="1" si="91"/>
        <v>8400</v>
      </c>
      <c r="G1517" s="45"/>
      <c r="H1517" s="45"/>
      <c r="I1517" s="45"/>
      <c r="J1517" s="45"/>
    </row>
    <row r="1518" spans="1:10" ht="13.5" customHeight="1" x14ac:dyDescent="0.2">
      <c r="A1518" s="94">
        <v>30103601</v>
      </c>
      <c r="B1518" s="69" t="str">
        <f t="shared" ca="1" si="90"/>
        <v>Vigas de madera</v>
      </c>
      <c r="C1518" s="97" t="s">
        <v>1449</v>
      </c>
      <c r="D1518" s="97">
        <v>50</v>
      </c>
      <c r="E1518" s="98">
        <v>600</v>
      </c>
      <c r="F1518" s="70">
        <f t="shared" ca="1" si="91"/>
        <v>30000</v>
      </c>
      <c r="G1518" s="45"/>
      <c r="H1518" s="45"/>
      <c r="I1518" s="45"/>
      <c r="J1518" s="45"/>
    </row>
    <row r="1519" spans="1:10" ht="13.5" customHeight="1" x14ac:dyDescent="0.2">
      <c r="A1519" s="94">
        <v>24121802</v>
      </c>
      <c r="B1519" s="69" t="str">
        <f t="shared" ca="1" si="90"/>
        <v>Latas de pintura o barniz</v>
      </c>
      <c r="C1519" s="97" t="s">
        <v>1449</v>
      </c>
      <c r="D1519" s="97">
        <v>3</v>
      </c>
      <c r="E1519" s="98">
        <v>700</v>
      </c>
      <c r="F1519" s="70">
        <f t="shared" ca="1" si="91"/>
        <v>2100</v>
      </c>
      <c r="G1519" s="45"/>
      <c r="H1519" s="45"/>
      <c r="I1519" s="45"/>
      <c r="J1519" s="45"/>
    </row>
    <row r="1520" spans="1:10" ht="13.5" customHeight="1" x14ac:dyDescent="0.2">
      <c r="A1520" s="94">
        <v>31211502</v>
      </c>
      <c r="B1520" s="69" t="str">
        <f t="shared" ca="1" si="90"/>
        <v>Pinturas de agua</v>
      </c>
      <c r="C1520" s="97" t="s">
        <v>9560</v>
      </c>
      <c r="D1520" s="97">
        <v>125</v>
      </c>
      <c r="E1520" s="98">
        <v>1800</v>
      </c>
      <c r="F1520" s="70">
        <f t="shared" ca="1" si="91"/>
        <v>225000</v>
      </c>
      <c r="G1520" s="45"/>
      <c r="H1520" s="45"/>
      <c r="I1520" s="45"/>
      <c r="J1520" s="45"/>
    </row>
    <row r="1521" spans="1:10" ht="13.5" customHeight="1" x14ac:dyDescent="0.2">
      <c r="A1521" s="94">
        <v>31211501</v>
      </c>
      <c r="B1521" s="69" t="str">
        <f t="shared" ca="1" si="90"/>
        <v>Pinturas de esmalte</v>
      </c>
      <c r="C1521" s="97" t="s">
        <v>9560</v>
      </c>
      <c r="D1521" s="97">
        <v>8</v>
      </c>
      <c r="E1521" s="98">
        <v>2050</v>
      </c>
      <c r="F1521" s="70">
        <f t="shared" ca="1" si="91"/>
        <v>16400</v>
      </c>
      <c r="G1521" s="45"/>
      <c r="H1521" s="45"/>
      <c r="I1521" s="45"/>
      <c r="J1521" s="45"/>
    </row>
    <row r="1522" spans="1:10" ht="13.5" customHeight="1" x14ac:dyDescent="0.2">
      <c r="A1522" s="94">
        <v>31211501</v>
      </c>
      <c r="B1522" s="69" t="str">
        <f t="shared" ref="B1522:B1541" ca="1" si="92">IFERROR(INDEX(UNSPSCDes,MATCH(INDIRECT(ADDRESS(ROW(),COLUMN()-1,4)),UNSPSCCode,0)),"")</f>
        <v>Pinturas de esmalte</v>
      </c>
      <c r="C1522" s="97" t="s">
        <v>9560</v>
      </c>
      <c r="D1522" s="97">
        <v>5</v>
      </c>
      <c r="E1522" s="98">
        <v>2050</v>
      </c>
      <c r="F1522" s="70">
        <f t="shared" ref="F1522:F1541" ca="1" si="93">INDIRECT(ADDRESS(ROW(),COLUMN()-2,4))*INDIRECT(ADDRESS(ROW(),COLUMN()-1,4))</f>
        <v>10250</v>
      </c>
      <c r="G1522" s="45"/>
      <c r="H1522" s="45"/>
      <c r="I1522" s="45"/>
      <c r="J1522" s="45"/>
    </row>
    <row r="1523" spans="1:10" ht="13.5" customHeight="1" x14ac:dyDescent="0.2">
      <c r="A1523" s="94">
        <v>31211501</v>
      </c>
      <c r="B1523" s="69" t="str">
        <f t="shared" ca="1" si="92"/>
        <v>Pinturas de esmalte</v>
      </c>
      <c r="C1523" s="97" t="s">
        <v>9560</v>
      </c>
      <c r="D1523" s="97">
        <v>2</v>
      </c>
      <c r="E1523" s="98">
        <v>1900</v>
      </c>
      <c r="F1523" s="70">
        <f t="shared" ca="1" si="93"/>
        <v>3800</v>
      </c>
      <c r="G1523" s="45"/>
      <c r="H1523" s="45"/>
      <c r="I1523" s="45"/>
      <c r="J1523" s="45"/>
    </row>
    <row r="1524" spans="1:10" ht="13.5" customHeight="1" x14ac:dyDescent="0.2">
      <c r="A1524" s="94">
        <v>31211501</v>
      </c>
      <c r="B1524" s="69" t="str">
        <f t="shared" ca="1" si="92"/>
        <v>Pinturas de esmalte</v>
      </c>
      <c r="C1524" s="97" t="s">
        <v>9560</v>
      </c>
      <c r="D1524" s="97">
        <v>1</v>
      </c>
      <c r="E1524" s="98">
        <v>2300</v>
      </c>
      <c r="F1524" s="70">
        <f t="shared" ca="1" si="93"/>
        <v>2300</v>
      </c>
      <c r="G1524" s="45"/>
      <c r="H1524" s="45"/>
      <c r="I1524" s="45"/>
      <c r="J1524" s="45"/>
    </row>
    <row r="1525" spans="1:10" ht="13.5" customHeight="1" x14ac:dyDescent="0.2">
      <c r="A1525" s="94">
        <v>31211501</v>
      </c>
      <c r="B1525" s="69" t="str">
        <f t="shared" ca="1" si="92"/>
        <v>Pinturas de esmalte</v>
      </c>
      <c r="C1525" s="97" t="s">
        <v>9560</v>
      </c>
      <c r="D1525" s="97">
        <v>4</v>
      </c>
      <c r="E1525" s="98">
        <v>1900</v>
      </c>
      <c r="F1525" s="70">
        <f t="shared" ca="1" si="93"/>
        <v>7600</v>
      </c>
      <c r="G1525" s="45"/>
      <c r="H1525" s="45"/>
      <c r="I1525" s="45"/>
      <c r="J1525" s="45"/>
    </row>
    <row r="1526" spans="1:10" ht="13.5" customHeight="1" x14ac:dyDescent="0.2">
      <c r="A1526" s="94">
        <v>31211501</v>
      </c>
      <c r="B1526" s="69" t="str">
        <f t="shared" ca="1" si="92"/>
        <v>Pinturas de esmalte</v>
      </c>
      <c r="C1526" s="97" t="s">
        <v>9560</v>
      </c>
      <c r="D1526" s="97">
        <v>20</v>
      </c>
      <c r="E1526" s="98">
        <v>1200</v>
      </c>
      <c r="F1526" s="70">
        <f t="shared" ca="1" si="93"/>
        <v>24000</v>
      </c>
      <c r="G1526" s="45"/>
      <c r="H1526" s="45"/>
      <c r="I1526" s="45"/>
      <c r="J1526" s="45"/>
    </row>
    <row r="1527" spans="1:10" ht="13.5" customHeight="1" x14ac:dyDescent="0.2">
      <c r="A1527" s="94">
        <v>31211501</v>
      </c>
      <c r="B1527" s="69" t="str">
        <f t="shared" ca="1" si="92"/>
        <v>Pinturas de esmalte</v>
      </c>
      <c r="C1527" s="97" t="s">
        <v>9560</v>
      </c>
      <c r="D1527" s="97">
        <v>4</v>
      </c>
      <c r="E1527" s="98">
        <v>1200</v>
      </c>
      <c r="F1527" s="70">
        <f t="shared" ca="1" si="93"/>
        <v>4800</v>
      </c>
      <c r="G1527" s="45"/>
      <c r="H1527" s="45"/>
      <c r="I1527" s="45"/>
      <c r="J1527" s="45"/>
    </row>
    <row r="1528" spans="1:10" ht="13.5" customHeight="1" x14ac:dyDescent="0.2">
      <c r="A1528" s="94">
        <v>31211501</v>
      </c>
      <c r="B1528" s="69" t="str">
        <f t="shared" ca="1" si="92"/>
        <v>Pinturas de esmalte</v>
      </c>
      <c r="C1528" s="97" t="s">
        <v>9560</v>
      </c>
      <c r="D1528" s="97">
        <v>1</v>
      </c>
      <c r="E1528" s="98">
        <v>1300</v>
      </c>
      <c r="F1528" s="70">
        <f t="shared" ca="1" si="93"/>
        <v>1300</v>
      </c>
      <c r="G1528" s="45"/>
      <c r="H1528" s="45"/>
      <c r="I1528" s="45"/>
      <c r="J1528" s="45"/>
    </row>
    <row r="1529" spans="1:10" ht="13.5" customHeight="1" x14ac:dyDescent="0.2">
      <c r="A1529" s="94">
        <v>31211501</v>
      </c>
      <c r="B1529" s="69" t="str">
        <f t="shared" ca="1" si="92"/>
        <v>Pinturas de esmalte</v>
      </c>
      <c r="C1529" s="97" t="s">
        <v>9560</v>
      </c>
      <c r="D1529" s="97">
        <v>7</v>
      </c>
      <c r="E1529" s="98">
        <v>3000</v>
      </c>
      <c r="F1529" s="70">
        <f t="shared" ca="1" si="93"/>
        <v>21000</v>
      </c>
      <c r="G1529" s="45"/>
      <c r="H1529" s="45"/>
      <c r="I1529" s="45"/>
      <c r="J1529" s="45"/>
    </row>
    <row r="1530" spans="1:10" ht="13.5" customHeight="1" x14ac:dyDescent="0.2">
      <c r="A1530" s="94">
        <v>31211501</v>
      </c>
      <c r="B1530" s="69" t="str">
        <f t="shared" ca="1" si="92"/>
        <v>Pinturas de esmalte</v>
      </c>
      <c r="C1530" s="97" t="s">
        <v>9560</v>
      </c>
      <c r="D1530" s="97">
        <v>5</v>
      </c>
      <c r="E1530" s="98">
        <v>2300</v>
      </c>
      <c r="F1530" s="70">
        <f t="shared" ca="1" si="93"/>
        <v>11500</v>
      </c>
      <c r="G1530" s="45"/>
      <c r="H1530" s="45"/>
      <c r="I1530" s="45"/>
      <c r="J1530" s="45"/>
    </row>
    <row r="1531" spans="1:10" ht="13.5" customHeight="1" x14ac:dyDescent="0.2">
      <c r="A1531" s="94">
        <v>31211501</v>
      </c>
      <c r="B1531" s="69" t="str">
        <f t="shared" ca="1" si="92"/>
        <v>Pinturas de esmalte</v>
      </c>
      <c r="C1531" s="97" t="s">
        <v>9560</v>
      </c>
      <c r="D1531" s="97">
        <v>1</v>
      </c>
      <c r="E1531" s="98">
        <v>2300</v>
      </c>
      <c r="F1531" s="70">
        <f t="shared" ca="1" si="93"/>
        <v>2300</v>
      </c>
      <c r="G1531" s="45"/>
      <c r="H1531" s="45"/>
      <c r="I1531" s="45"/>
      <c r="J1531" s="45"/>
    </row>
    <row r="1532" spans="1:10" ht="13.5" customHeight="1" x14ac:dyDescent="0.2">
      <c r="A1532" s="94">
        <v>31211501</v>
      </c>
      <c r="B1532" s="69" t="str">
        <f t="shared" ca="1" si="92"/>
        <v>Pinturas de esmalte</v>
      </c>
      <c r="C1532" s="97" t="s">
        <v>9560</v>
      </c>
      <c r="D1532" s="97">
        <v>2</v>
      </c>
      <c r="E1532" s="98">
        <v>2300</v>
      </c>
      <c r="F1532" s="70">
        <f t="shared" ca="1" si="93"/>
        <v>4600</v>
      </c>
      <c r="G1532" s="45"/>
      <c r="H1532" s="45"/>
      <c r="I1532" s="45"/>
      <c r="J1532" s="45"/>
    </row>
    <row r="1533" spans="1:10" ht="13.5" customHeight="1" x14ac:dyDescent="0.2">
      <c r="A1533" s="94">
        <v>31211501</v>
      </c>
      <c r="B1533" s="69" t="str">
        <f t="shared" ca="1" si="92"/>
        <v>Pinturas de esmalte</v>
      </c>
      <c r="C1533" s="97" t="s">
        <v>9560</v>
      </c>
      <c r="D1533" s="97">
        <v>2</v>
      </c>
      <c r="E1533" s="98">
        <v>1500</v>
      </c>
      <c r="F1533" s="70">
        <f t="shared" ca="1" si="93"/>
        <v>3000</v>
      </c>
      <c r="G1533" s="45"/>
      <c r="H1533" s="45"/>
      <c r="I1533" s="45"/>
      <c r="J1533" s="45"/>
    </row>
    <row r="1534" spans="1:10" ht="13.5" customHeight="1" x14ac:dyDescent="0.2">
      <c r="A1534" s="94">
        <v>27112003</v>
      </c>
      <c r="B1534" s="69" t="str">
        <f t="shared" ca="1" si="92"/>
        <v>Rastrillos</v>
      </c>
      <c r="C1534" s="97" t="s">
        <v>1449</v>
      </c>
      <c r="D1534" s="97">
        <v>5</v>
      </c>
      <c r="E1534" s="98">
        <v>300</v>
      </c>
      <c r="F1534" s="70">
        <f t="shared" ca="1" si="93"/>
        <v>1500</v>
      </c>
      <c r="G1534" s="45"/>
      <c r="H1534" s="45"/>
      <c r="I1534" s="45"/>
      <c r="J1534" s="45"/>
    </row>
    <row r="1535" spans="1:10" ht="13.5" customHeight="1" x14ac:dyDescent="0.2">
      <c r="A1535" s="94">
        <v>26101738</v>
      </c>
      <c r="B1535" s="69" t="str">
        <f t="shared" ca="1" si="92"/>
        <v>Múltiples de entrada</v>
      </c>
      <c r="C1535" s="97" t="s">
        <v>1449</v>
      </c>
      <c r="D1535" s="97">
        <v>3</v>
      </c>
      <c r="E1535" s="98">
        <v>600</v>
      </c>
      <c r="F1535" s="70">
        <f t="shared" ca="1" si="93"/>
        <v>1800</v>
      </c>
      <c r="G1535" s="45"/>
      <c r="H1535" s="45"/>
      <c r="I1535" s="45"/>
      <c r="J1535" s="45"/>
    </row>
    <row r="1536" spans="1:10" ht="13.5" customHeight="1" x14ac:dyDescent="0.2">
      <c r="A1536" s="94">
        <v>27112802</v>
      </c>
      <c r="B1536" s="69" t="str">
        <f t="shared" ca="1" si="92"/>
        <v>Hojas de sierra</v>
      </c>
      <c r="C1536" s="97" t="s">
        <v>4735</v>
      </c>
      <c r="D1536" s="97">
        <v>2</v>
      </c>
      <c r="E1536" s="98">
        <v>900</v>
      </c>
      <c r="F1536" s="70">
        <f t="shared" ca="1" si="93"/>
        <v>1800</v>
      </c>
      <c r="G1536" s="45"/>
      <c r="H1536" s="45"/>
      <c r="I1536" s="45"/>
      <c r="J1536" s="45"/>
    </row>
    <row r="1537" spans="1:10" ht="13.5" customHeight="1" x14ac:dyDescent="0.2">
      <c r="A1537" s="94">
        <v>31211604</v>
      </c>
      <c r="B1537" s="69" t="str">
        <f t="shared" ca="1" si="92"/>
        <v>Diluyentes para pinturas</v>
      </c>
      <c r="C1537" s="97" t="s">
        <v>9560</v>
      </c>
      <c r="D1537" s="97">
        <v>12</v>
      </c>
      <c r="E1537" s="98">
        <v>600</v>
      </c>
      <c r="F1537" s="70">
        <f t="shared" ca="1" si="93"/>
        <v>7200</v>
      </c>
      <c r="G1537" s="45"/>
      <c r="H1537" s="45"/>
      <c r="I1537" s="45"/>
      <c r="J1537" s="45"/>
    </row>
    <row r="1538" spans="1:10" ht="13.5" customHeight="1" x14ac:dyDescent="0.2">
      <c r="A1538" s="94">
        <v>31211604</v>
      </c>
      <c r="B1538" s="69" t="str">
        <f t="shared" ca="1" si="92"/>
        <v>Diluyentes para pinturas</v>
      </c>
      <c r="C1538" s="97" t="s">
        <v>9560</v>
      </c>
      <c r="D1538" s="97">
        <v>3</v>
      </c>
      <c r="E1538" s="98">
        <v>800</v>
      </c>
      <c r="F1538" s="70">
        <f t="shared" ca="1" si="93"/>
        <v>2400</v>
      </c>
      <c r="G1538" s="45"/>
      <c r="H1538" s="45"/>
      <c r="I1538" s="45"/>
      <c r="J1538" s="45"/>
    </row>
    <row r="1539" spans="1:10" ht="13.5" customHeight="1" x14ac:dyDescent="0.2">
      <c r="A1539" s="94">
        <v>39121003</v>
      </c>
      <c r="B1539" s="69" t="str">
        <f t="shared" ca="1" si="92"/>
        <v>Transformadores de instrumentos</v>
      </c>
      <c r="C1539" s="97" t="s">
        <v>1449</v>
      </c>
      <c r="D1539" s="97">
        <v>10</v>
      </c>
      <c r="E1539" s="98">
        <v>7800</v>
      </c>
      <c r="F1539" s="70">
        <f t="shared" ca="1" si="93"/>
        <v>78000</v>
      </c>
      <c r="G1539" s="45"/>
      <c r="H1539" s="45"/>
      <c r="I1539" s="45"/>
      <c r="J1539" s="45"/>
    </row>
    <row r="1540" spans="1:10" ht="13.5" customHeight="1" x14ac:dyDescent="0.2">
      <c r="A1540" s="94">
        <v>31201525</v>
      </c>
      <c r="B1540" s="69" t="str">
        <f t="shared" ca="1" si="92"/>
        <v>Cinta de vinilo</v>
      </c>
      <c r="C1540" s="97" t="s">
        <v>1449</v>
      </c>
      <c r="D1540" s="97">
        <v>12</v>
      </c>
      <c r="E1540" s="98">
        <v>275</v>
      </c>
      <c r="F1540" s="70">
        <f t="shared" ca="1" si="93"/>
        <v>3300</v>
      </c>
      <c r="G1540" s="45"/>
      <c r="H1540" s="45"/>
      <c r="I1540" s="45"/>
      <c r="J1540" s="45"/>
    </row>
    <row r="1541" spans="1:10" ht="13.5" customHeight="1" x14ac:dyDescent="0.2">
      <c r="A1541" s="94">
        <v>31201515</v>
      </c>
      <c r="B1541" s="69" t="str">
        <f t="shared" ca="1" si="92"/>
        <v>Cintas de papel</v>
      </c>
      <c r="C1541" s="97" t="s">
        <v>1449</v>
      </c>
      <c r="D1541" s="97">
        <v>12</v>
      </c>
      <c r="E1541" s="98">
        <v>350</v>
      </c>
      <c r="F1541" s="70">
        <f t="shared" ca="1" si="93"/>
        <v>4200</v>
      </c>
      <c r="G1541" s="45"/>
      <c r="H1541" s="45"/>
      <c r="I1541" s="45"/>
      <c r="J1541" s="45"/>
    </row>
    <row r="1542" spans="1:10" ht="14.1" customHeight="1" x14ac:dyDescent="0.2">
      <c r="A1542" s="45"/>
      <c r="B1542" s="45"/>
      <c r="C1542" s="45"/>
      <c r="D1542" s="45"/>
      <c r="E1542" s="73" t="s">
        <v>12550</v>
      </c>
      <c r="F1542" s="74">
        <f ca="1">SUM(Table364[MONTO TOTAL ESTIMADO])</f>
        <v>1130833</v>
      </c>
      <c r="G1542" s="45"/>
      <c r="H1542" s="45" t="str">
        <f>C1451</f>
        <v>Bienes</v>
      </c>
      <c r="I1542" s="45" t="str">
        <f>E1451</f>
        <v>Sí</v>
      </c>
      <c r="J1542" s="45" t="str">
        <f>D1451</f>
        <v>Comparacion de Precios</v>
      </c>
    </row>
    <row r="1543" spans="1:10" ht="14.1" customHeight="1" thickBot="1" x14ac:dyDescent="0.3"/>
    <row r="1544" spans="1:10" ht="33.75" customHeight="1" thickBot="1" x14ac:dyDescent="0.25">
      <c r="A1544" s="64" t="s">
        <v>16382</v>
      </c>
      <c r="B1544" s="64" t="s">
        <v>161</v>
      </c>
      <c r="C1544" s="64" t="s">
        <v>11724</v>
      </c>
      <c r="D1544" s="64" t="s">
        <v>14377</v>
      </c>
      <c r="E1544" s="64" t="s">
        <v>10962</v>
      </c>
      <c r="F1544" s="64" t="s">
        <v>11095</v>
      </c>
      <c r="G1544" s="45"/>
      <c r="H1544" s="45"/>
      <c r="I1544" s="45"/>
      <c r="J1544" s="45"/>
    </row>
    <row r="1545" spans="1:10" ht="13.5" customHeight="1" thickBot="1" x14ac:dyDescent="0.25">
      <c r="A1545" s="66" t="s">
        <v>18861</v>
      </c>
      <c r="B1545" s="66" t="s">
        <v>18862</v>
      </c>
      <c r="C1545" s="66" t="s">
        <v>17798</v>
      </c>
      <c r="D1545" s="66" t="s">
        <v>1875</v>
      </c>
      <c r="E1545" s="66" t="s">
        <v>8854</v>
      </c>
      <c r="F1545" s="66"/>
      <c r="G1545" s="45"/>
      <c r="H1545" s="45"/>
      <c r="I1545" s="45"/>
      <c r="J1545" s="45"/>
    </row>
    <row r="1546" spans="1:10" ht="14.1" customHeight="1" thickBot="1" x14ac:dyDescent="0.25">
      <c r="A1546" s="101" t="s">
        <v>14827</v>
      </c>
      <c r="B1546" s="67" t="s">
        <v>8528</v>
      </c>
      <c r="C1546" s="76">
        <v>44743</v>
      </c>
      <c r="D1546" s="101" t="s">
        <v>9386</v>
      </c>
      <c r="E1546" s="67" t="s">
        <v>13093</v>
      </c>
      <c r="F1546" s="66" t="s">
        <v>3080</v>
      </c>
      <c r="G1546" s="45"/>
      <c r="H1546" s="45"/>
      <c r="I1546" s="45"/>
      <c r="J1546" s="45"/>
    </row>
    <row r="1547" spans="1:10" ht="14.1" customHeight="1" thickBot="1" x14ac:dyDescent="0.25">
      <c r="A1547" s="102"/>
      <c r="B1547" s="67" t="s">
        <v>1786</v>
      </c>
      <c r="C1547" s="95">
        <f>IF(C1546="","",IF(AND(MONTH(C1546)&gt;=1,MONTH(C1546)&lt;=3),1,IF(AND(MONTH(C1546)&gt;=4,MONTH(C1546)&lt;=6),2,IF(AND(MONTH(C1546)&gt;=7,MONTH(C1546)&lt;=9),3,4))))</f>
        <v>3</v>
      </c>
      <c r="D1547" s="102"/>
      <c r="E1547" s="67" t="s">
        <v>2417</v>
      </c>
      <c r="F1547" s="66" t="s">
        <v>11112</v>
      </c>
      <c r="G1547" s="45"/>
      <c r="H1547" s="45"/>
      <c r="I1547" s="45"/>
      <c r="J1547" s="45"/>
    </row>
    <row r="1548" spans="1:10" ht="14.1" customHeight="1" thickBot="1" x14ac:dyDescent="0.25">
      <c r="A1548" s="102"/>
      <c r="B1548" s="67" t="s">
        <v>12942</v>
      </c>
      <c r="C1548" s="76">
        <v>44834</v>
      </c>
      <c r="D1548" s="102"/>
      <c r="E1548" s="67" t="s">
        <v>3073</v>
      </c>
      <c r="F1548" s="66" t="s">
        <v>11112</v>
      </c>
      <c r="G1548" s="45"/>
      <c r="H1548" s="45"/>
      <c r="I1548" s="45"/>
      <c r="J1548" s="45"/>
    </row>
    <row r="1549" spans="1:10" ht="14.1" customHeight="1" thickBot="1" x14ac:dyDescent="0.25">
      <c r="A1549" s="102"/>
      <c r="B1549" s="67" t="s">
        <v>1786</v>
      </c>
      <c r="C1549" s="95">
        <f>IF(C1548="","",IF(AND(MONTH(C1548)&gt;=1,MONTH(C1548)&lt;=3),1,IF(AND(MONTH(C1548)&gt;=4,MONTH(C1548)&lt;=6),2,IF(AND(MONTH(C1548)&gt;=7,MONTH(C1548)&lt;=9),3,4))))</f>
        <v>3</v>
      </c>
      <c r="D1549" s="102"/>
      <c r="E1549" s="67" t="s">
        <v>13192</v>
      </c>
      <c r="F1549" s="66" t="s">
        <v>11112</v>
      </c>
      <c r="G1549" s="45"/>
      <c r="H1549" s="45"/>
      <c r="I1549" s="45"/>
      <c r="J1549" s="45"/>
    </row>
    <row r="1550" spans="1:10" ht="14.1" customHeight="1" thickBot="1" x14ac:dyDescent="0.25">
      <c r="A1550" s="45"/>
      <c r="B1550" s="45"/>
      <c r="C1550" s="45"/>
      <c r="D1550" s="45"/>
      <c r="E1550" s="45"/>
      <c r="F1550" s="45"/>
      <c r="G1550" s="45"/>
      <c r="H1550" s="45"/>
      <c r="I1550" s="45"/>
      <c r="J1550" s="45"/>
    </row>
    <row r="1551" spans="1:10" ht="14.1" customHeight="1" thickBot="1" x14ac:dyDescent="0.25">
      <c r="A1551" s="72" t="s">
        <v>15735</v>
      </c>
      <c r="B1551" s="72" t="s">
        <v>16146</v>
      </c>
      <c r="C1551" s="72" t="s">
        <v>15641</v>
      </c>
      <c r="D1551" s="72" t="s">
        <v>15251</v>
      </c>
      <c r="E1551" s="72" t="s">
        <v>6932</v>
      </c>
      <c r="F1551" s="72" t="s">
        <v>15280</v>
      </c>
      <c r="G1551" s="45"/>
      <c r="H1551" s="45"/>
      <c r="I1551" s="45"/>
      <c r="J1551" s="45"/>
    </row>
    <row r="1552" spans="1:10" ht="13.5" customHeight="1" x14ac:dyDescent="0.2">
      <c r="A1552" s="97">
        <v>50202301</v>
      </c>
      <c r="B1552" s="69" t="str">
        <f t="shared" ref="B1552:B1583" ca="1" si="94">IFERROR(INDEX(UNSPSCDes,MATCH(INDIRECT(ADDRESS(ROW(),COLUMN()-1,4)),UNSPSCCode,0)),"")</f>
        <v>Agua</v>
      </c>
      <c r="C1552" s="97" t="s">
        <v>17479</v>
      </c>
      <c r="D1552" s="97">
        <v>3</v>
      </c>
      <c r="E1552" s="98">
        <v>4000</v>
      </c>
      <c r="F1552" s="70">
        <f t="shared" ref="F1552:F1583" ca="1" si="95">INDIRECT(ADDRESS(ROW(),COLUMN()-2,4))*INDIRECT(ADDRESS(ROW(),COLUMN()-1,4))</f>
        <v>12000</v>
      </c>
      <c r="G1552" s="45"/>
      <c r="H1552" s="45"/>
      <c r="I1552" s="45"/>
      <c r="J1552" s="45"/>
    </row>
    <row r="1553" spans="1:10" ht="13.5" customHeight="1" x14ac:dyDescent="0.2">
      <c r="A1553" s="97">
        <v>30191502</v>
      </c>
      <c r="B1553" s="69" t="str">
        <f t="shared" ca="1" si="94"/>
        <v>Andamios</v>
      </c>
      <c r="C1553" s="97" t="s">
        <v>1449</v>
      </c>
      <c r="D1553" s="97">
        <v>10</v>
      </c>
      <c r="E1553" s="98">
        <v>3700</v>
      </c>
      <c r="F1553" s="70">
        <f t="shared" ca="1" si="95"/>
        <v>37000</v>
      </c>
      <c r="G1553" s="45"/>
      <c r="H1553" s="45"/>
      <c r="I1553" s="45"/>
      <c r="J1553" s="45"/>
    </row>
    <row r="1554" spans="1:10" ht="13.5" customHeight="1" x14ac:dyDescent="0.2">
      <c r="A1554" s="97">
        <v>30191502</v>
      </c>
      <c r="B1554" s="69" t="str">
        <f t="shared" ca="1" si="94"/>
        <v>Andamios</v>
      </c>
      <c r="C1554" s="97" t="s">
        <v>1449</v>
      </c>
      <c r="D1554" s="97">
        <v>30</v>
      </c>
      <c r="E1554" s="98">
        <v>3300</v>
      </c>
      <c r="F1554" s="70">
        <f t="shared" ca="1" si="95"/>
        <v>99000</v>
      </c>
      <c r="G1554" s="45"/>
      <c r="H1554" s="45"/>
      <c r="I1554" s="45"/>
      <c r="J1554" s="45"/>
    </row>
    <row r="1555" spans="1:10" ht="13.5" customHeight="1" x14ac:dyDescent="0.2">
      <c r="A1555" s="97">
        <v>40141742</v>
      </c>
      <c r="B1555" s="69" t="str">
        <f t="shared" ca="1" si="94"/>
        <v>Atomizadores</v>
      </c>
      <c r="C1555" s="97" t="s">
        <v>1449</v>
      </c>
      <c r="D1555" s="97">
        <v>6</v>
      </c>
      <c r="E1555" s="98">
        <v>200</v>
      </c>
      <c r="F1555" s="70">
        <f t="shared" ca="1" si="95"/>
        <v>1200</v>
      </c>
      <c r="G1555" s="45"/>
      <c r="H1555" s="45"/>
      <c r="I1555" s="45"/>
      <c r="J1555" s="45"/>
    </row>
    <row r="1556" spans="1:10" ht="13.5" customHeight="1" x14ac:dyDescent="0.2">
      <c r="A1556" s="97">
        <v>39101610</v>
      </c>
      <c r="B1556" s="69" t="str">
        <f t="shared" ca="1" si="94"/>
        <v>Lámparas de filamento</v>
      </c>
      <c r="C1556" s="97" t="s">
        <v>1449</v>
      </c>
      <c r="D1556" s="97">
        <v>20</v>
      </c>
      <c r="E1556" s="98">
        <v>200</v>
      </c>
      <c r="F1556" s="70">
        <f t="shared" ca="1" si="95"/>
        <v>4000</v>
      </c>
      <c r="G1556" s="45"/>
      <c r="H1556" s="45"/>
      <c r="I1556" s="45"/>
      <c r="J1556" s="45"/>
    </row>
    <row r="1557" spans="1:10" ht="13.5" customHeight="1" x14ac:dyDescent="0.2">
      <c r="A1557" s="97">
        <v>39101610</v>
      </c>
      <c r="B1557" s="69" t="str">
        <f t="shared" ca="1" si="94"/>
        <v>Lámparas de filamento</v>
      </c>
      <c r="C1557" s="97" t="s">
        <v>1449</v>
      </c>
      <c r="D1557" s="97">
        <v>15</v>
      </c>
      <c r="E1557" s="98">
        <v>230</v>
      </c>
      <c r="F1557" s="70">
        <f t="shared" ca="1" si="95"/>
        <v>3450</v>
      </c>
      <c r="G1557" s="45"/>
      <c r="H1557" s="45"/>
      <c r="I1557" s="45"/>
      <c r="J1557" s="45"/>
    </row>
    <row r="1558" spans="1:10" ht="13.5" customHeight="1" x14ac:dyDescent="0.2">
      <c r="A1558" s="97">
        <v>39101601</v>
      </c>
      <c r="B1558" s="69" t="str">
        <f t="shared" ca="1" si="94"/>
        <v>Lámparas halógenas</v>
      </c>
      <c r="C1558" s="97" t="s">
        <v>1449</v>
      </c>
      <c r="D1558" s="97">
        <v>10</v>
      </c>
      <c r="E1558" s="98">
        <v>250</v>
      </c>
      <c r="F1558" s="70">
        <f t="shared" ca="1" si="95"/>
        <v>2500</v>
      </c>
      <c r="G1558" s="45"/>
      <c r="H1558" s="45"/>
      <c r="I1558" s="45"/>
      <c r="J1558" s="45"/>
    </row>
    <row r="1559" spans="1:10" ht="13.5" customHeight="1" x14ac:dyDescent="0.2">
      <c r="A1559" s="97">
        <v>39101601</v>
      </c>
      <c r="B1559" s="69" t="str">
        <f t="shared" ca="1" si="94"/>
        <v>Lámparas halógenas</v>
      </c>
      <c r="C1559" s="97" t="s">
        <v>1449</v>
      </c>
      <c r="D1559" s="97">
        <v>1</v>
      </c>
      <c r="E1559" s="98">
        <v>1800</v>
      </c>
      <c r="F1559" s="70">
        <f t="shared" ca="1" si="95"/>
        <v>1800</v>
      </c>
      <c r="G1559" s="45"/>
      <c r="H1559" s="45"/>
      <c r="I1559" s="45"/>
      <c r="J1559" s="45"/>
    </row>
    <row r="1560" spans="1:10" ht="13.5" customHeight="1" x14ac:dyDescent="0.2">
      <c r="A1560" s="97">
        <v>39101615</v>
      </c>
      <c r="B1560" s="69" t="str">
        <f t="shared" ca="1" si="94"/>
        <v>Lámparas de vapor de mercurio</v>
      </c>
      <c r="C1560" s="97" t="s">
        <v>1449</v>
      </c>
      <c r="D1560" s="97">
        <v>15</v>
      </c>
      <c r="E1560" s="98">
        <v>10000</v>
      </c>
      <c r="F1560" s="70">
        <f t="shared" ca="1" si="95"/>
        <v>150000</v>
      </c>
      <c r="G1560" s="45"/>
      <c r="H1560" s="45"/>
      <c r="I1560" s="45"/>
      <c r="J1560" s="45"/>
    </row>
    <row r="1561" spans="1:10" ht="13.5" customHeight="1" x14ac:dyDescent="0.2">
      <c r="A1561" s="97">
        <v>39101615</v>
      </c>
      <c r="B1561" s="69" t="str">
        <f t="shared" ca="1" si="94"/>
        <v>Lámparas de vapor de mercurio</v>
      </c>
      <c r="C1561" s="97" t="s">
        <v>1449</v>
      </c>
      <c r="D1561" s="97">
        <v>50</v>
      </c>
      <c r="E1561" s="98">
        <v>300</v>
      </c>
      <c r="F1561" s="70">
        <f t="shared" ca="1" si="95"/>
        <v>15000</v>
      </c>
      <c r="G1561" s="45"/>
      <c r="H1561" s="45"/>
      <c r="I1561" s="45"/>
      <c r="J1561" s="45"/>
    </row>
    <row r="1562" spans="1:10" ht="13.5" customHeight="1" x14ac:dyDescent="0.2">
      <c r="A1562" s="97">
        <v>39101701</v>
      </c>
      <c r="B1562" s="69" t="str">
        <f t="shared" ca="1" si="94"/>
        <v>Tubos fluorescentes</v>
      </c>
      <c r="C1562" s="97" t="s">
        <v>1449</v>
      </c>
      <c r="D1562" s="97">
        <v>2</v>
      </c>
      <c r="E1562" s="98">
        <v>90</v>
      </c>
      <c r="F1562" s="70">
        <f t="shared" ca="1" si="95"/>
        <v>180</v>
      </c>
      <c r="G1562" s="45"/>
      <c r="H1562" s="45"/>
      <c r="I1562" s="45"/>
      <c r="J1562" s="45"/>
    </row>
    <row r="1563" spans="1:10" ht="13.5" customHeight="1" x14ac:dyDescent="0.2">
      <c r="A1563" s="97">
        <v>39101612</v>
      </c>
      <c r="B1563" s="69" t="str">
        <f t="shared" ca="1" si="94"/>
        <v>Lámparas incandescentes</v>
      </c>
      <c r="C1563" s="97" t="s">
        <v>1449</v>
      </c>
      <c r="D1563" s="97">
        <v>25</v>
      </c>
      <c r="E1563" s="98">
        <v>85</v>
      </c>
      <c r="F1563" s="70">
        <f t="shared" ca="1" si="95"/>
        <v>2125</v>
      </c>
      <c r="G1563" s="45"/>
      <c r="H1563" s="45"/>
      <c r="I1563" s="45"/>
      <c r="J1563" s="45"/>
    </row>
    <row r="1564" spans="1:10" ht="13.5" customHeight="1" x14ac:dyDescent="0.2">
      <c r="A1564" s="97">
        <v>39101612</v>
      </c>
      <c r="B1564" s="69" t="str">
        <f t="shared" ca="1" si="94"/>
        <v>Lámparas incandescentes</v>
      </c>
      <c r="C1564" s="97" t="s">
        <v>1449</v>
      </c>
      <c r="D1564" s="97">
        <v>25</v>
      </c>
      <c r="E1564" s="98">
        <v>85</v>
      </c>
      <c r="F1564" s="70">
        <f t="shared" ca="1" si="95"/>
        <v>2125</v>
      </c>
      <c r="G1564" s="45"/>
      <c r="H1564" s="45"/>
      <c r="I1564" s="45"/>
      <c r="J1564" s="45"/>
    </row>
    <row r="1565" spans="1:10" ht="13.5" customHeight="1" x14ac:dyDescent="0.2">
      <c r="A1565" s="97">
        <v>39101612</v>
      </c>
      <c r="B1565" s="69" t="str">
        <f t="shared" ca="1" si="94"/>
        <v>Lámparas incandescentes</v>
      </c>
      <c r="C1565" s="97" t="s">
        <v>1449</v>
      </c>
      <c r="D1565" s="97">
        <v>25</v>
      </c>
      <c r="E1565" s="98">
        <v>100</v>
      </c>
      <c r="F1565" s="70">
        <f t="shared" ca="1" si="95"/>
        <v>2500</v>
      </c>
      <c r="G1565" s="45"/>
      <c r="H1565" s="45"/>
      <c r="I1565" s="45"/>
      <c r="J1565" s="45"/>
    </row>
    <row r="1566" spans="1:10" ht="13.5" customHeight="1" x14ac:dyDescent="0.2">
      <c r="A1566" s="97">
        <v>39101605</v>
      </c>
      <c r="B1566" s="69" t="str">
        <f t="shared" ca="1" si="94"/>
        <v>Lámparas fluorescentes</v>
      </c>
      <c r="C1566" s="97" t="s">
        <v>1449</v>
      </c>
      <c r="D1566" s="97">
        <v>4</v>
      </c>
      <c r="E1566" s="98">
        <v>150</v>
      </c>
      <c r="F1566" s="70">
        <f t="shared" ca="1" si="95"/>
        <v>600</v>
      </c>
      <c r="G1566" s="45"/>
      <c r="H1566" s="45"/>
      <c r="I1566" s="45"/>
      <c r="J1566" s="45"/>
    </row>
    <row r="1567" spans="1:10" ht="13.5" customHeight="1" x14ac:dyDescent="0.2">
      <c r="A1567" s="97">
        <v>39101605</v>
      </c>
      <c r="B1567" s="69" t="str">
        <f t="shared" ca="1" si="94"/>
        <v>Lámparas fluorescentes</v>
      </c>
      <c r="C1567" s="97" t="s">
        <v>1449</v>
      </c>
      <c r="D1567" s="97">
        <v>215</v>
      </c>
      <c r="E1567" s="98">
        <v>82</v>
      </c>
      <c r="F1567" s="70">
        <f t="shared" ca="1" si="95"/>
        <v>17630</v>
      </c>
      <c r="G1567" s="45"/>
      <c r="H1567" s="45"/>
      <c r="I1567" s="45"/>
      <c r="J1567" s="45"/>
    </row>
    <row r="1568" spans="1:10" ht="13.5" customHeight="1" x14ac:dyDescent="0.2">
      <c r="A1568" s="97">
        <v>39101605</v>
      </c>
      <c r="B1568" s="69" t="str">
        <f t="shared" ca="1" si="94"/>
        <v>Lámparas fluorescentes</v>
      </c>
      <c r="C1568" s="97" t="s">
        <v>1449</v>
      </c>
      <c r="D1568" s="97">
        <v>15</v>
      </c>
      <c r="E1568" s="98">
        <v>75</v>
      </c>
      <c r="F1568" s="70">
        <f t="shared" ca="1" si="95"/>
        <v>1125</v>
      </c>
      <c r="G1568" s="45"/>
      <c r="H1568" s="45"/>
      <c r="I1568" s="45"/>
      <c r="J1568" s="45"/>
    </row>
    <row r="1569" spans="1:10" ht="13.5" customHeight="1" x14ac:dyDescent="0.2">
      <c r="A1569" s="97">
        <v>53111501</v>
      </c>
      <c r="B1569" s="69" t="str">
        <f t="shared" ca="1" si="94"/>
        <v>Botas para hombre</v>
      </c>
      <c r="C1569" s="97" t="s">
        <v>1449</v>
      </c>
      <c r="D1569" s="97">
        <v>23</v>
      </c>
      <c r="E1569" s="98">
        <v>3000</v>
      </c>
      <c r="F1569" s="70">
        <f t="shared" ca="1" si="95"/>
        <v>69000</v>
      </c>
      <c r="G1569" s="45"/>
      <c r="H1569" s="45"/>
      <c r="I1569" s="45"/>
      <c r="J1569" s="45"/>
    </row>
    <row r="1570" spans="1:10" ht="13.5" customHeight="1" x14ac:dyDescent="0.2">
      <c r="A1570" s="97">
        <v>42171917</v>
      </c>
      <c r="B1570" s="69" t="str">
        <f t="shared" ca="1" si="94"/>
        <v>Estuches o bolsas o accesorios de primeros auxilios para servicios médicos de emergencia</v>
      </c>
      <c r="C1570" s="97" t="s">
        <v>1449</v>
      </c>
      <c r="D1570" s="97">
        <v>10</v>
      </c>
      <c r="E1570" s="98">
        <v>950</v>
      </c>
      <c r="F1570" s="70">
        <f t="shared" ca="1" si="95"/>
        <v>9500</v>
      </c>
      <c r="G1570" s="45"/>
      <c r="H1570" s="45"/>
      <c r="I1570" s="45"/>
      <c r="J1570" s="45"/>
    </row>
    <row r="1571" spans="1:10" ht="13.5" customHeight="1" x14ac:dyDescent="0.2">
      <c r="A1571" s="97">
        <v>31211904</v>
      </c>
      <c r="B1571" s="69" t="str">
        <f t="shared" ca="1" si="94"/>
        <v>Brochas</v>
      </c>
      <c r="C1571" s="97" t="s">
        <v>1449</v>
      </c>
      <c r="D1571" s="97">
        <v>3</v>
      </c>
      <c r="E1571" s="98">
        <v>100</v>
      </c>
      <c r="F1571" s="70">
        <f t="shared" ca="1" si="95"/>
        <v>300</v>
      </c>
      <c r="G1571" s="45"/>
      <c r="H1571" s="45"/>
      <c r="I1571" s="45"/>
      <c r="J1571" s="45"/>
    </row>
    <row r="1572" spans="1:10" ht="13.5" customHeight="1" x14ac:dyDescent="0.2">
      <c r="A1572" s="97">
        <v>31211904</v>
      </c>
      <c r="B1572" s="69" t="str">
        <f t="shared" ca="1" si="94"/>
        <v>Brochas</v>
      </c>
      <c r="C1572" s="97" t="s">
        <v>1449</v>
      </c>
      <c r="D1572" s="97">
        <v>3</v>
      </c>
      <c r="E1572" s="98">
        <v>110</v>
      </c>
      <c r="F1572" s="70">
        <f t="shared" ca="1" si="95"/>
        <v>330</v>
      </c>
      <c r="G1572" s="45"/>
      <c r="H1572" s="45"/>
      <c r="I1572" s="45"/>
      <c r="J1572" s="45"/>
    </row>
    <row r="1573" spans="1:10" ht="13.5" customHeight="1" x14ac:dyDescent="0.2">
      <c r="A1573" s="97">
        <v>46171501</v>
      </c>
      <c r="B1573" s="69" t="str">
        <f t="shared" ca="1" si="94"/>
        <v>Candados</v>
      </c>
      <c r="C1573" s="97" t="s">
        <v>1449</v>
      </c>
      <c r="D1573" s="97">
        <v>9</v>
      </c>
      <c r="E1573" s="98">
        <v>1900</v>
      </c>
      <c r="F1573" s="70">
        <f t="shared" ca="1" si="95"/>
        <v>17100</v>
      </c>
      <c r="G1573" s="45"/>
      <c r="H1573" s="45"/>
      <c r="I1573" s="45"/>
      <c r="J1573" s="45"/>
    </row>
    <row r="1574" spans="1:10" ht="13.5" customHeight="1" x14ac:dyDescent="0.2">
      <c r="A1574" s="97">
        <v>24101507</v>
      </c>
      <c r="B1574" s="69" t="str">
        <f t="shared" ca="1" si="94"/>
        <v>Carretillas</v>
      </c>
      <c r="C1574" s="97" t="s">
        <v>1449</v>
      </c>
      <c r="D1574" s="97">
        <v>5</v>
      </c>
      <c r="E1574" s="98">
        <v>5600</v>
      </c>
      <c r="F1574" s="70">
        <f t="shared" ca="1" si="95"/>
        <v>28000</v>
      </c>
      <c r="G1574" s="45"/>
      <c r="H1574" s="45"/>
      <c r="I1574" s="45"/>
      <c r="J1574" s="45"/>
    </row>
    <row r="1575" spans="1:10" ht="13.5" customHeight="1" x14ac:dyDescent="0.2">
      <c r="A1575" s="97">
        <v>46181704</v>
      </c>
      <c r="B1575" s="69" t="str">
        <f t="shared" ca="1" si="94"/>
        <v>Cascos de seguridad</v>
      </c>
      <c r="C1575" s="97" t="s">
        <v>1449</v>
      </c>
      <c r="D1575" s="97">
        <v>20</v>
      </c>
      <c r="E1575" s="98">
        <v>500</v>
      </c>
      <c r="F1575" s="70">
        <f t="shared" ca="1" si="95"/>
        <v>10000</v>
      </c>
      <c r="G1575" s="45"/>
      <c r="H1575" s="45"/>
      <c r="I1575" s="45"/>
      <c r="J1575" s="45"/>
    </row>
    <row r="1576" spans="1:10" ht="13.5" customHeight="1" x14ac:dyDescent="0.2">
      <c r="A1576" s="97">
        <v>30111601</v>
      </c>
      <c r="B1576" s="69" t="str">
        <f t="shared" ca="1" si="94"/>
        <v>Cemento</v>
      </c>
      <c r="C1576" s="97" t="s">
        <v>1449</v>
      </c>
      <c r="D1576" s="97">
        <v>20</v>
      </c>
      <c r="E1576" s="98">
        <v>950</v>
      </c>
      <c r="F1576" s="70">
        <f t="shared" ca="1" si="95"/>
        <v>19000</v>
      </c>
      <c r="G1576" s="45"/>
      <c r="H1576" s="45"/>
      <c r="I1576" s="45"/>
      <c r="J1576" s="45"/>
    </row>
    <row r="1577" spans="1:10" ht="13.5" customHeight="1" x14ac:dyDescent="0.2">
      <c r="A1577" s="97">
        <v>46181507</v>
      </c>
      <c r="B1577" s="69" t="str">
        <f t="shared" ca="1" si="94"/>
        <v>Chalecos de seguridad</v>
      </c>
      <c r="C1577" s="97" t="s">
        <v>1449</v>
      </c>
      <c r="D1577" s="97">
        <v>20</v>
      </c>
      <c r="E1577" s="98">
        <v>950</v>
      </c>
      <c r="F1577" s="70">
        <f t="shared" ca="1" si="95"/>
        <v>19000</v>
      </c>
      <c r="G1577" s="45"/>
      <c r="H1577" s="45"/>
      <c r="I1577" s="45"/>
      <c r="J1577" s="45"/>
    </row>
    <row r="1578" spans="1:10" ht="13.5" customHeight="1" x14ac:dyDescent="0.2">
      <c r="A1578" s="97">
        <v>31201512</v>
      </c>
      <c r="B1578" s="69" t="str">
        <f t="shared" ca="1" si="94"/>
        <v>Cinta transparente</v>
      </c>
      <c r="C1578" s="97" t="s">
        <v>1449</v>
      </c>
      <c r="D1578" s="97">
        <v>14</v>
      </c>
      <c r="E1578" s="98">
        <v>200</v>
      </c>
      <c r="F1578" s="70">
        <f t="shared" ca="1" si="95"/>
        <v>2800</v>
      </c>
      <c r="G1578" s="45"/>
      <c r="H1578" s="45"/>
      <c r="I1578" s="45"/>
      <c r="J1578" s="45"/>
    </row>
    <row r="1579" spans="1:10" ht="13.5" customHeight="1" x14ac:dyDescent="0.2">
      <c r="A1579" s="97">
        <v>31162004</v>
      </c>
      <c r="B1579" s="69" t="str">
        <f t="shared" ca="1" si="94"/>
        <v>Clavos de mampostería</v>
      </c>
      <c r="C1579" s="97" t="s">
        <v>15636</v>
      </c>
      <c r="D1579" s="97">
        <v>50</v>
      </c>
      <c r="E1579" s="98">
        <v>70</v>
      </c>
      <c r="F1579" s="70">
        <f t="shared" ca="1" si="95"/>
        <v>3500</v>
      </c>
      <c r="G1579" s="45"/>
      <c r="H1579" s="45"/>
      <c r="I1579" s="45"/>
      <c r="J1579" s="45"/>
    </row>
    <row r="1580" spans="1:10" ht="13.5" customHeight="1" x14ac:dyDescent="0.2">
      <c r="A1580" s="97">
        <v>31162004</v>
      </c>
      <c r="B1580" s="69" t="str">
        <f t="shared" ca="1" si="94"/>
        <v>Clavos de mampostería</v>
      </c>
      <c r="C1580" s="97" t="s">
        <v>15636</v>
      </c>
      <c r="D1580" s="97">
        <v>50</v>
      </c>
      <c r="E1580" s="98">
        <v>85</v>
      </c>
      <c r="F1580" s="70">
        <f t="shared" ca="1" si="95"/>
        <v>4250</v>
      </c>
      <c r="G1580" s="45"/>
      <c r="H1580" s="45"/>
      <c r="I1580" s="45"/>
      <c r="J1580" s="45"/>
    </row>
    <row r="1581" spans="1:10" ht="13.5" customHeight="1" x14ac:dyDescent="0.2">
      <c r="A1581" s="97">
        <v>41121813</v>
      </c>
      <c r="B1581" s="69" t="str">
        <f t="shared" ca="1" si="94"/>
        <v>Cubetas</v>
      </c>
      <c r="C1581" s="97" t="s">
        <v>1449</v>
      </c>
      <c r="D1581" s="97">
        <v>10</v>
      </c>
      <c r="E1581" s="98">
        <v>200</v>
      </c>
      <c r="F1581" s="70">
        <f t="shared" ca="1" si="95"/>
        <v>2000</v>
      </c>
      <c r="G1581" s="45"/>
      <c r="H1581" s="45"/>
      <c r="I1581" s="45"/>
      <c r="J1581" s="45"/>
    </row>
    <row r="1582" spans="1:10" ht="13.5" customHeight="1" x14ac:dyDescent="0.2">
      <c r="A1582" s="97">
        <v>40101902</v>
      </c>
      <c r="B1582" s="69" t="str">
        <f t="shared" ca="1" si="94"/>
        <v>Deshumidificadores</v>
      </c>
      <c r="C1582" s="97" t="s">
        <v>1449</v>
      </c>
      <c r="D1582" s="97">
        <v>9</v>
      </c>
      <c r="E1582" s="98">
        <v>14500</v>
      </c>
      <c r="F1582" s="70">
        <f t="shared" ca="1" si="95"/>
        <v>130500</v>
      </c>
      <c r="G1582" s="45"/>
      <c r="H1582" s="45"/>
      <c r="I1582" s="45"/>
      <c r="J1582" s="45"/>
    </row>
    <row r="1583" spans="1:10" ht="13.5" customHeight="1" x14ac:dyDescent="0.2">
      <c r="A1583" s="97">
        <v>30191501</v>
      </c>
      <c r="B1583" s="69" t="str">
        <f t="shared" ca="1" si="94"/>
        <v>Escaleras</v>
      </c>
      <c r="C1583" s="97" t="s">
        <v>1449</v>
      </c>
      <c r="D1583" s="97">
        <v>2</v>
      </c>
      <c r="E1583" s="98">
        <v>6500</v>
      </c>
      <c r="F1583" s="70">
        <f t="shared" ca="1" si="95"/>
        <v>13000</v>
      </c>
      <c r="G1583" s="45"/>
      <c r="H1583" s="45"/>
      <c r="I1583" s="45"/>
      <c r="J1583" s="45"/>
    </row>
    <row r="1584" spans="1:10" ht="13.5" customHeight="1" x14ac:dyDescent="0.2">
      <c r="A1584" s="97">
        <v>46181804</v>
      </c>
      <c r="B1584" s="69" t="str">
        <f t="shared" ref="B1584:B1615" ca="1" si="96">IFERROR(INDEX(UNSPSCDes,MATCH(INDIRECT(ADDRESS(ROW(),COLUMN()-1,4)),UNSPSCCode,0)),"")</f>
        <v>Gafas protectoras</v>
      </c>
      <c r="C1584" s="97" t="s">
        <v>1449</v>
      </c>
      <c r="D1584" s="97">
        <v>1</v>
      </c>
      <c r="E1584" s="98">
        <v>400</v>
      </c>
      <c r="F1584" s="70">
        <f t="shared" ref="F1584:F1615" ca="1" si="97">INDIRECT(ADDRESS(ROW(),COLUMN()-2,4))*INDIRECT(ADDRESS(ROW(),COLUMN()-1,4))</f>
        <v>400</v>
      </c>
      <c r="G1584" s="45"/>
      <c r="H1584" s="45"/>
      <c r="I1584" s="45"/>
      <c r="J1584" s="45"/>
    </row>
    <row r="1585" spans="1:10" ht="13.5" customHeight="1" x14ac:dyDescent="0.2">
      <c r="A1585" s="97">
        <v>41103406</v>
      </c>
      <c r="B1585" s="69" t="str">
        <f t="shared" ca="1" si="96"/>
        <v>Cajas de guantes de aislamiento</v>
      </c>
      <c r="C1585" s="97" t="s">
        <v>1449</v>
      </c>
      <c r="D1585" s="97">
        <v>20</v>
      </c>
      <c r="E1585" s="98">
        <v>500</v>
      </c>
      <c r="F1585" s="70">
        <f t="shared" ca="1" si="97"/>
        <v>10000</v>
      </c>
      <c r="G1585" s="45"/>
      <c r="H1585" s="45"/>
      <c r="I1585" s="45"/>
      <c r="J1585" s="45"/>
    </row>
    <row r="1586" spans="1:10" ht="13.5" customHeight="1" x14ac:dyDescent="0.2">
      <c r="A1586" s="97">
        <v>31211910</v>
      </c>
      <c r="B1586" s="69" t="str">
        <f t="shared" ca="1" si="96"/>
        <v>Guantes para pintar</v>
      </c>
      <c r="C1586" s="97" t="s">
        <v>1449</v>
      </c>
      <c r="D1586" s="97">
        <v>158</v>
      </c>
      <c r="E1586" s="98">
        <v>300</v>
      </c>
      <c r="F1586" s="70">
        <f t="shared" ca="1" si="97"/>
        <v>47400</v>
      </c>
      <c r="G1586" s="45"/>
      <c r="H1586" s="45"/>
      <c r="I1586" s="45"/>
      <c r="J1586" s="45"/>
    </row>
    <row r="1587" spans="1:10" ht="13.5" customHeight="1" x14ac:dyDescent="0.2">
      <c r="A1587" s="97">
        <v>11101502</v>
      </c>
      <c r="B1587" s="69" t="str">
        <f t="shared" ca="1" si="96"/>
        <v>Lija o esmeril</v>
      </c>
      <c r="C1587" s="97" t="s">
        <v>1449</v>
      </c>
      <c r="D1587" s="97">
        <v>10</v>
      </c>
      <c r="E1587" s="98">
        <v>80</v>
      </c>
      <c r="F1587" s="70">
        <f t="shared" ca="1" si="97"/>
        <v>800</v>
      </c>
      <c r="G1587" s="45"/>
      <c r="H1587" s="45"/>
      <c r="I1587" s="45"/>
      <c r="J1587" s="45"/>
    </row>
    <row r="1588" spans="1:10" ht="13.5" customHeight="1" x14ac:dyDescent="0.2">
      <c r="A1588" s="97">
        <v>27111720</v>
      </c>
      <c r="B1588" s="69" t="str">
        <f t="shared" ca="1" si="96"/>
        <v>Llave manual en t para grifos</v>
      </c>
      <c r="C1588" s="97" t="s">
        <v>1449</v>
      </c>
      <c r="D1588" s="97">
        <v>2</v>
      </c>
      <c r="E1588" s="98">
        <v>2000</v>
      </c>
      <c r="F1588" s="70">
        <f t="shared" ca="1" si="97"/>
        <v>4000</v>
      </c>
      <c r="G1588" s="45"/>
      <c r="H1588" s="45"/>
      <c r="I1588" s="45"/>
      <c r="J1588" s="45"/>
    </row>
    <row r="1589" spans="1:10" ht="13.5" customHeight="1" x14ac:dyDescent="0.2">
      <c r="A1589" s="97">
        <v>11162111</v>
      </c>
      <c r="B1589" s="69" t="str">
        <f t="shared" ca="1" si="96"/>
        <v>Malla</v>
      </c>
      <c r="C1589" s="97" t="s">
        <v>14109</v>
      </c>
      <c r="D1589" s="97">
        <v>50</v>
      </c>
      <c r="E1589" s="98">
        <v>140</v>
      </c>
      <c r="F1589" s="70">
        <f t="shared" ca="1" si="97"/>
        <v>7000</v>
      </c>
      <c r="G1589" s="45"/>
      <c r="H1589" s="45"/>
      <c r="I1589" s="45"/>
      <c r="J1589" s="45"/>
    </row>
    <row r="1590" spans="1:10" ht="13.5" customHeight="1" x14ac:dyDescent="0.2">
      <c r="A1590" s="97">
        <v>11162111</v>
      </c>
      <c r="B1590" s="69" t="str">
        <f t="shared" ca="1" si="96"/>
        <v>Malla</v>
      </c>
      <c r="C1590" s="97" t="s">
        <v>14109</v>
      </c>
      <c r="D1590" s="97">
        <v>3</v>
      </c>
      <c r="E1590" s="98">
        <v>125</v>
      </c>
      <c r="F1590" s="70">
        <f t="shared" ca="1" si="97"/>
        <v>375</v>
      </c>
      <c r="G1590" s="45"/>
      <c r="H1590" s="45"/>
      <c r="I1590" s="45"/>
      <c r="J1590" s="45"/>
    </row>
    <row r="1591" spans="1:10" ht="13.5" customHeight="1" x14ac:dyDescent="0.2">
      <c r="A1591" s="97">
        <v>27111602</v>
      </c>
      <c r="B1591" s="69" t="str">
        <f t="shared" ca="1" si="96"/>
        <v>Martillos</v>
      </c>
      <c r="C1591" s="97" t="s">
        <v>1449</v>
      </c>
      <c r="D1591" s="97">
        <v>5</v>
      </c>
      <c r="E1591" s="98">
        <v>1000</v>
      </c>
      <c r="F1591" s="70">
        <f t="shared" ca="1" si="97"/>
        <v>5000</v>
      </c>
      <c r="G1591" s="45"/>
      <c r="H1591" s="45"/>
      <c r="I1591" s="45"/>
      <c r="J1591" s="45"/>
    </row>
    <row r="1592" spans="1:10" ht="13.5" customHeight="1" x14ac:dyDescent="0.2">
      <c r="A1592" s="97">
        <v>31201605</v>
      </c>
      <c r="B1592" s="69" t="str">
        <f t="shared" ca="1" si="96"/>
        <v>Masillas</v>
      </c>
      <c r="C1592" s="97" t="s">
        <v>1449</v>
      </c>
      <c r="D1592" s="97">
        <v>3</v>
      </c>
      <c r="E1592" s="98">
        <v>300</v>
      </c>
      <c r="F1592" s="70">
        <f t="shared" ca="1" si="97"/>
        <v>900</v>
      </c>
      <c r="G1592" s="45"/>
      <c r="H1592" s="45"/>
      <c r="I1592" s="45"/>
      <c r="J1592" s="45"/>
    </row>
    <row r="1593" spans="1:10" ht="13.5" customHeight="1" x14ac:dyDescent="0.2">
      <c r="A1593" s="97">
        <v>31211917</v>
      </c>
      <c r="B1593" s="69" t="str">
        <f t="shared" ca="1" si="96"/>
        <v>Cubiertas para rodillos de pintura</v>
      </c>
      <c r="C1593" s="97" t="s">
        <v>1449</v>
      </c>
      <c r="D1593" s="97">
        <v>3</v>
      </c>
      <c r="E1593" s="98">
        <v>600</v>
      </c>
      <c r="F1593" s="70">
        <f t="shared" ca="1" si="97"/>
        <v>1800</v>
      </c>
      <c r="G1593" s="45"/>
      <c r="H1593" s="45"/>
      <c r="I1593" s="45"/>
      <c r="J1593" s="45"/>
    </row>
    <row r="1594" spans="1:10" ht="13.5" customHeight="1" x14ac:dyDescent="0.2">
      <c r="A1594" s="97">
        <v>31211917</v>
      </c>
      <c r="B1594" s="69" t="str">
        <f t="shared" ca="1" si="96"/>
        <v>Cubiertas para rodillos de pintura</v>
      </c>
      <c r="C1594" s="97" t="s">
        <v>1449</v>
      </c>
      <c r="D1594" s="97">
        <v>6</v>
      </c>
      <c r="E1594" s="98">
        <v>400</v>
      </c>
      <c r="F1594" s="70">
        <f t="shared" ca="1" si="97"/>
        <v>2400</v>
      </c>
      <c r="G1594" s="45"/>
      <c r="H1594" s="45"/>
      <c r="I1594" s="45"/>
      <c r="J1594" s="45"/>
    </row>
    <row r="1595" spans="1:10" ht="13.5" customHeight="1" x14ac:dyDescent="0.2">
      <c r="A1595" s="97">
        <v>27112004</v>
      </c>
      <c r="B1595" s="69" t="str">
        <f t="shared" ca="1" si="96"/>
        <v>Palas</v>
      </c>
      <c r="C1595" s="97" t="s">
        <v>1449</v>
      </c>
      <c r="D1595" s="97">
        <v>3</v>
      </c>
      <c r="E1595" s="98">
        <v>600</v>
      </c>
      <c r="F1595" s="70">
        <f t="shared" ca="1" si="97"/>
        <v>1800</v>
      </c>
      <c r="G1595" s="45"/>
      <c r="H1595" s="45"/>
      <c r="I1595" s="45"/>
      <c r="J1595" s="45"/>
    </row>
    <row r="1596" spans="1:10" ht="13.5" customHeight="1" x14ac:dyDescent="0.2">
      <c r="A1596" s="97">
        <v>30103601</v>
      </c>
      <c r="B1596" s="69" t="str">
        <f t="shared" ca="1" si="96"/>
        <v>Vigas de madera</v>
      </c>
      <c r="C1596" s="97" t="s">
        <v>1449</v>
      </c>
      <c r="D1596" s="97">
        <v>50</v>
      </c>
      <c r="E1596" s="98">
        <v>600</v>
      </c>
      <c r="F1596" s="70">
        <f t="shared" ca="1" si="97"/>
        <v>30000</v>
      </c>
      <c r="G1596" s="45"/>
      <c r="H1596" s="45"/>
      <c r="I1596" s="45"/>
      <c r="J1596" s="45"/>
    </row>
    <row r="1597" spans="1:10" ht="13.5" customHeight="1" x14ac:dyDescent="0.2">
      <c r="A1597" s="97">
        <v>30103601</v>
      </c>
      <c r="B1597" s="69" t="str">
        <f t="shared" ca="1" si="96"/>
        <v>Vigas de madera</v>
      </c>
      <c r="C1597" s="97" t="s">
        <v>1449</v>
      </c>
      <c r="D1597" s="97">
        <v>50</v>
      </c>
      <c r="E1597" s="98">
        <v>450</v>
      </c>
      <c r="F1597" s="70">
        <f t="shared" ca="1" si="97"/>
        <v>22500</v>
      </c>
      <c r="G1597" s="45"/>
      <c r="H1597" s="45"/>
      <c r="I1597" s="45"/>
      <c r="J1597" s="45"/>
    </row>
    <row r="1598" spans="1:10" ht="13.5" customHeight="1" x14ac:dyDescent="0.2">
      <c r="A1598" s="97">
        <v>24121802</v>
      </c>
      <c r="B1598" s="69" t="str">
        <f t="shared" ca="1" si="96"/>
        <v>Latas de pintura o barniz</v>
      </c>
      <c r="C1598" s="97" t="s">
        <v>1449</v>
      </c>
      <c r="D1598" s="97">
        <v>3</v>
      </c>
      <c r="E1598" s="98">
        <v>700</v>
      </c>
      <c r="F1598" s="70">
        <f t="shared" ca="1" si="97"/>
        <v>2100</v>
      </c>
      <c r="G1598" s="45"/>
      <c r="H1598" s="45"/>
      <c r="I1598" s="45"/>
      <c r="J1598" s="45"/>
    </row>
    <row r="1599" spans="1:10" ht="13.5" customHeight="1" x14ac:dyDescent="0.2">
      <c r="A1599" s="97">
        <v>31211502</v>
      </c>
      <c r="B1599" s="69" t="str">
        <f t="shared" ca="1" si="96"/>
        <v>Pinturas de agua</v>
      </c>
      <c r="C1599" s="97" t="s">
        <v>9560</v>
      </c>
      <c r="D1599" s="97">
        <v>75</v>
      </c>
      <c r="E1599" s="98">
        <v>1800</v>
      </c>
      <c r="F1599" s="70">
        <f t="shared" ca="1" si="97"/>
        <v>135000</v>
      </c>
      <c r="G1599" s="45"/>
      <c r="H1599" s="45"/>
      <c r="I1599" s="45"/>
      <c r="J1599" s="45"/>
    </row>
    <row r="1600" spans="1:10" ht="13.5" customHeight="1" x14ac:dyDescent="0.2">
      <c r="A1600" s="97">
        <v>31211501</v>
      </c>
      <c r="B1600" s="69" t="str">
        <f t="shared" ca="1" si="96"/>
        <v>Pinturas de esmalte</v>
      </c>
      <c r="C1600" s="97" t="s">
        <v>9560</v>
      </c>
      <c r="D1600" s="97">
        <v>2</v>
      </c>
      <c r="E1600" s="98">
        <v>2300</v>
      </c>
      <c r="F1600" s="70">
        <f t="shared" ca="1" si="97"/>
        <v>4600</v>
      </c>
      <c r="G1600" s="45"/>
      <c r="H1600" s="45"/>
      <c r="I1600" s="45"/>
      <c r="J1600" s="45"/>
    </row>
    <row r="1601" spans="1:10" ht="13.5" customHeight="1" x14ac:dyDescent="0.2">
      <c r="A1601" s="97">
        <v>31211501</v>
      </c>
      <c r="B1601" s="69" t="str">
        <f t="shared" ca="1" si="96"/>
        <v>Pinturas de esmalte</v>
      </c>
      <c r="C1601" s="97" t="s">
        <v>9560</v>
      </c>
      <c r="D1601" s="97">
        <v>4</v>
      </c>
      <c r="E1601" s="98">
        <v>1900</v>
      </c>
      <c r="F1601" s="70">
        <f t="shared" ca="1" si="97"/>
        <v>7600</v>
      </c>
      <c r="G1601" s="45"/>
      <c r="H1601" s="45"/>
      <c r="I1601" s="45"/>
      <c r="J1601" s="45"/>
    </row>
    <row r="1602" spans="1:10" ht="13.5" customHeight="1" x14ac:dyDescent="0.2">
      <c r="A1602" s="97">
        <v>31211501</v>
      </c>
      <c r="B1602" s="69" t="str">
        <f t="shared" ca="1" si="96"/>
        <v>Pinturas de esmalte</v>
      </c>
      <c r="C1602" s="97" t="s">
        <v>9560</v>
      </c>
      <c r="D1602" s="97">
        <v>4</v>
      </c>
      <c r="E1602" s="98">
        <v>1200</v>
      </c>
      <c r="F1602" s="70">
        <f t="shared" ca="1" si="97"/>
        <v>4800</v>
      </c>
      <c r="G1602" s="45"/>
      <c r="H1602" s="45"/>
      <c r="I1602" s="45"/>
      <c r="J1602" s="45"/>
    </row>
    <row r="1603" spans="1:10" ht="13.5" customHeight="1" x14ac:dyDescent="0.2">
      <c r="A1603" s="97">
        <v>31211501</v>
      </c>
      <c r="B1603" s="69" t="str">
        <f t="shared" ca="1" si="96"/>
        <v>Pinturas de esmalte</v>
      </c>
      <c r="C1603" s="97" t="s">
        <v>9560</v>
      </c>
      <c r="D1603" s="97">
        <v>1</v>
      </c>
      <c r="E1603" s="98">
        <v>1300</v>
      </c>
      <c r="F1603" s="70">
        <f t="shared" ca="1" si="97"/>
        <v>1300</v>
      </c>
      <c r="G1603" s="45"/>
      <c r="H1603" s="45"/>
      <c r="I1603" s="45"/>
      <c r="J1603" s="45"/>
    </row>
    <row r="1604" spans="1:10" ht="13.5" customHeight="1" x14ac:dyDescent="0.2">
      <c r="A1604" s="97">
        <v>31211705</v>
      </c>
      <c r="B1604" s="69" t="str">
        <f t="shared" ca="1" si="96"/>
        <v>Barniz de laca</v>
      </c>
      <c r="C1604" s="97" t="s">
        <v>1449</v>
      </c>
      <c r="D1604" s="97">
        <v>2</v>
      </c>
      <c r="E1604" s="98">
        <v>1500</v>
      </c>
      <c r="F1604" s="70">
        <f t="shared" ca="1" si="97"/>
        <v>3000</v>
      </c>
      <c r="G1604" s="45"/>
      <c r="H1604" s="45"/>
      <c r="I1604" s="45"/>
      <c r="J1604" s="45"/>
    </row>
    <row r="1605" spans="1:10" ht="13.5" customHeight="1" x14ac:dyDescent="0.2">
      <c r="A1605" s="97">
        <v>27112906</v>
      </c>
      <c r="B1605" s="69" t="str">
        <f t="shared" ca="1" si="96"/>
        <v>Pistolas de calafateado</v>
      </c>
      <c r="C1605" s="97" t="s">
        <v>1449</v>
      </c>
      <c r="D1605" s="97">
        <v>1</v>
      </c>
      <c r="E1605" s="98">
        <v>400</v>
      </c>
      <c r="F1605" s="70">
        <f t="shared" ca="1" si="97"/>
        <v>400</v>
      </c>
      <c r="G1605" s="45"/>
      <c r="H1605" s="45"/>
      <c r="I1605" s="45"/>
      <c r="J1605" s="45"/>
    </row>
    <row r="1606" spans="1:10" ht="13.5" customHeight="1" x14ac:dyDescent="0.2">
      <c r="A1606" s="97">
        <v>46182007</v>
      </c>
      <c r="B1606" s="69" t="str">
        <f t="shared" ca="1" si="96"/>
        <v>Sistema de respirador accionado purificador de aire papr o accesorios</v>
      </c>
      <c r="C1606" s="97" t="s">
        <v>1449</v>
      </c>
      <c r="D1606" s="97">
        <v>4</v>
      </c>
      <c r="E1606" s="98">
        <v>12000</v>
      </c>
      <c r="F1606" s="70">
        <f t="shared" ca="1" si="97"/>
        <v>48000</v>
      </c>
      <c r="G1606" s="45"/>
      <c r="H1606" s="45"/>
      <c r="I1606" s="45"/>
      <c r="J1606" s="45"/>
    </row>
    <row r="1607" spans="1:10" ht="13.5" customHeight="1" x14ac:dyDescent="0.2">
      <c r="A1607" s="97">
        <v>27112003</v>
      </c>
      <c r="B1607" s="69" t="str">
        <f t="shared" ca="1" si="96"/>
        <v>Rastrillos</v>
      </c>
      <c r="C1607" s="97" t="s">
        <v>1449</v>
      </c>
      <c r="D1607" s="97">
        <v>2</v>
      </c>
      <c r="E1607" s="98">
        <v>300</v>
      </c>
      <c r="F1607" s="70">
        <f t="shared" ca="1" si="97"/>
        <v>600</v>
      </c>
      <c r="G1607" s="45"/>
      <c r="H1607" s="45"/>
      <c r="I1607" s="45"/>
      <c r="J1607" s="45"/>
    </row>
    <row r="1608" spans="1:10" ht="13.5" customHeight="1" x14ac:dyDescent="0.2">
      <c r="A1608" s="97">
        <v>27112802</v>
      </c>
      <c r="B1608" s="69" t="str">
        <f t="shared" ca="1" si="96"/>
        <v>Hojas de sierra</v>
      </c>
      <c r="C1608" s="97" t="s">
        <v>1449</v>
      </c>
      <c r="D1608" s="97">
        <v>4</v>
      </c>
      <c r="E1608" s="98">
        <v>900</v>
      </c>
      <c r="F1608" s="70">
        <f t="shared" ca="1" si="97"/>
        <v>3600</v>
      </c>
      <c r="G1608" s="45"/>
      <c r="H1608" s="45"/>
      <c r="I1608" s="45"/>
      <c r="J1608" s="45"/>
    </row>
    <row r="1609" spans="1:10" ht="13.5" customHeight="1" x14ac:dyDescent="0.2">
      <c r="A1609" s="97">
        <v>24111802</v>
      </c>
      <c r="B1609" s="69" t="str">
        <f t="shared" ca="1" si="96"/>
        <v>Tanques o cilindros de aire o gas</v>
      </c>
      <c r="C1609" s="97" t="s">
        <v>1449</v>
      </c>
      <c r="D1609" s="97">
        <v>2</v>
      </c>
      <c r="E1609" s="98">
        <v>7000</v>
      </c>
      <c r="F1609" s="70">
        <f t="shared" ca="1" si="97"/>
        <v>14000</v>
      </c>
      <c r="G1609" s="45"/>
      <c r="H1609" s="45"/>
      <c r="I1609" s="45"/>
      <c r="J1609" s="45"/>
    </row>
    <row r="1610" spans="1:10" ht="13.5" customHeight="1" x14ac:dyDescent="0.2">
      <c r="A1610" s="97">
        <v>31211604</v>
      </c>
      <c r="B1610" s="69" t="str">
        <f t="shared" ca="1" si="96"/>
        <v>Diluyentes para pinturas</v>
      </c>
      <c r="C1610" s="97" t="s">
        <v>9560</v>
      </c>
      <c r="D1610" s="97">
        <v>3</v>
      </c>
      <c r="E1610" s="98">
        <v>600</v>
      </c>
      <c r="F1610" s="70">
        <f t="shared" ca="1" si="97"/>
        <v>1800</v>
      </c>
      <c r="G1610" s="45"/>
      <c r="H1610" s="45"/>
      <c r="I1610" s="45"/>
      <c r="J1610" s="45"/>
    </row>
    <row r="1611" spans="1:10" ht="13.5" customHeight="1" x14ac:dyDescent="0.2">
      <c r="A1611" s="97">
        <v>39121003</v>
      </c>
      <c r="B1611" s="69" t="str">
        <f t="shared" ca="1" si="96"/>
        <v>Transformadores de instrumentos</v>
      </c>
      <c r="C1611" s="97" t="s">
        <v>1449</v>
      </c>
      <c r="D1611" s="97">
        <v>10</v>
      </c>
      <c r="E1611" s="98">
        <v>6400</v>
      </c>
      <c r="F1611" s="70">
        <f t="shared" ca="1" si="97"/>
        <v>64000</v>
      </c>
      <c r="G1611" s="45"/>
      <c r="H1611" s="45"/>
      <c r="I1611" s="45"/>
      <c r="J1611" s="45"/>
    </row>
    <row r="1612" spans="1:10" ht="13.5" customHeight="1" x14ac:dyDescent="0.2">
      <c r="A1612" s="97">
        <v>39121003</v>
      </c>
      <c r="B1612" s="69" t="str">
        <f t="shared" ca="1" si="96"/>
        <v>Transformadores de instrumentos</v>
      </c>
      <c r="C1612" s="97" t="s">
        <v>1449</v>
      </c>
      <c r="D1612" s="97">
        <v>10</v>
      </c>
      <c r="E1612" s="98">
        <v>7800</v>
      </c>
      <c r="F1612" s="70">
        <f t="shared" ca="1" si="97"/>
        <v>78000</v>
      </c>
      <c r="G1612" s="45"/>
      <c r="H1612" s="45"/>
      <c r="I1612" s="45"/>
      <c r="J1612" s="45"/>
    </row>
    <row r="1613" spans="1:10" ht="13.5" customHeight="1" x14ac:dyDescent="0.2">
      <c r="A1613" s="97">
        <v>31201525</v>
      </c>
      <c r="B1613" s="69" t="str">
        <f t="shared" ca="1" si="96"/>
        <v>Cinta de vinilo</v>
      </c>
      <c r="C1613" s="97" t="s">
        <v>1449</v>
      </c>
      <c r="D1613" s="97">
        <v>12</v>
      </c>
      <c r="E1613" s="98">
        <v>275</v>
      </c>
      <c r="F1613" s="70">
        <f t="shared" ca="1" si="97"/>
        <v>3300</v>
      </c>
      <c r="G1613" s="45"/>
      <c r="H1613" s="45"/>
      <c r="I1613" s="45"/>
      <c r="J1613" s="45"/>
    </row>
    <row r="1614" spans="1:10" ht="13.5" customHeight="1" x14ac:dyDescent="0.2">
      <c r="A1614" s="97">
        <v>31201515</v>
      </c>
      <c r="B1614" s="69" t="str">
        <f t="shared" ca="1" si="96"/>
        <v>Cintas de papel</v>
      </c>
      <c r="C1614" s="97" t="s">
        <v>1449</v>
      </c>
      <c r="D1614" s="97">
        <v>12</v>
      </c>
      <c r="E1614" s="98">
        <v>350</v>
      </c>
      <c r="F1614" s="70">
        <f t="shared" ca="1" si="97"/>
        <v>4200</v>
      </c>
      <c r="G1614" s="45"/>
      <c r="H1614" s="45"/>
      <c r="I1614" s="45"/>
      <c r="J1614" s="45"/>
    </row>
    <row r="1615" spans="1:10" ht="13.5" customHeight="1" x14ac:dyDescent="0.2">
      <c r="A1615" s="97">
        <v>24101510</v>
      </c>
      <c r="B1615" s="69" t="str">
        <f t="shared" ca="1" si="96"/>
        <v>Contenedor de basura plástico</v>
      </c>
      <c r="C1615" s="97" t="s">
        <v>1449</v>
      </c>
      <c r="D1615" s="97">
        <v>7</v>
      </c>
      <c r="E1615" s="98">
        <v>8500</v>
      </c>
      <c r="F1615" s="70">
        <f t="shared" ca="1" si="97"/>
        <v>59500</v>
      </c>
      <c r="G1615" s="45"/>
      <c r="H1615" s="45"/>
      <c r="I1615" s="45"/>
      <c r="J1615" s="45"/>
    </row>
    <row r="1616" spans="1:10" ht="14.1" customHeight="1" x14ac:dyDescent="0.2">
      <c r="A1616" s="45"/>
      <c r="B1616" s="45"/>
      <c r="C1616" s="45"/>
      <c r="D1616" s="45"/>
      <c r="E1616" s="73" t="s">
        <v>12550</v>
      </c>
      <c r="F1616" s="74">
        <f ca="1">SUM(Table365[MONTO TOTAL ESTIMADO])</f>
        <v>1250690</v>
      </c>
      <c r="G1616" s="45"/>
      <c r="H1616" s="45" t="str">
        <f>C1545</f>
        <v>Bienes</v>
      </c>
      <c r="I1616" s="45" t="str">
        <f>E1545</f>
        <v>Sí</v>
      </c>
      <c r="J1616" s="45" t="str">
        <f>D1545</f>
        <v>Comparacion de Precios</v>
      </c>
    </row>
    <row r="1617" spans="1:10" ht="14.1" customHeight="1" thickBot="1" x14ac:dyDescent="0.3"/>
    <row r="1618" spans="1:10" ht="33.75" customHeight="1" thickBot="1" x14ac:dyDescent="0.25">
      <c r="A1618" s="64" t="s">
        <v>16382</v>
      </c>
      <c r="B1618" s="64" t="s">
        <v>161</v>
      </c>
      <c r="C1618" s="64" t="s">
        <v>11724</v>
      </c>
      <c r="D1618" s="64" t="s">
        <v>14377</v>
      </c>
      <c r="E1618" s="64" t="s">
        <v>10962</v>
      </c>
      <c r="F1618" s="64" t="s">
        <v>11095</v>
      </c>
      <c r="G1618" s="45"/>
      <c r="H1618" s="45"/>
      <c r="I1618" s="45"/>
      <c r="J1618" s="45"/>
    </row>
    <row r="1619" spans="1:10" ht="13.5" customHeight="1" thickBot="1" x14ac:dyDescent="0.25">
      <c r="A1619" s="66" t="s">
        <v>18861</v>
      </c>
      <c r="B1619" s="66" t="s">
        <v>18862</v>
      </c>
      <c r="C1619" s="66" t="s">
        <v>17798</v>
      </c>
      <c r="D1619" s="66" t="s">
        <v>17483</v>
      </c>
      <c r="E1619" s="66" t="s">
        <v>8854</v>
      </c>
      <c r="F1619" s="66"/>
      <c r="G1619" s="45"/>
      <c r="H1619" s="45"/>
      <c r="I1619" s="45"/>
      <c r="J1619" s="45"/>
    </row>
    <row r="1620" spans="1:10" ht="14.1" customHeight="1" thickBot="1" x14ac:dyDescent="0.25">
      <c r="A1620" s="101" t="s">
        <v>14827</v>
      </c>
      <c r="B1620" s="67" t="s">
        <v>8528</v>
      </c>
      <c r="C1620" s="76">
        <v>44835</v>
      </c>
      <c r="D1620" s="101" t="s">
        <v>9386</v>
      </c>
      <c r="E1620" s="67" t="s">
        <v>13093</v>
      </c>
      <c r="F1620" s="66" t="s">
        <v>3080</v>
      </c>
      <c r="G1620" s="45"/>
      <c r="H1620" s="45"/>
      <c r="I1620" s="45"/>
      <c r="J1620" s="45"/>
    </row>
    <row r="1621" spans="1:10" ht="14.1" customHeight="1" thickBot="1" x14ac:dyDescent="0.25">
      <c r="A1621" s="102"/>
      <c r="B1621" s="67" t="s">
        <v>1786</v>
      </c>
      <c r="C1621" s="95">
        <f>IF(C1620="","",IF(AND(MONTH(C1620)&gt;=1,MONTH(C1620)&lt;=3),1,IF(AND(MONTH(C1620)&gt;=4,MONTH(C1620)&lt;=6),2,IF(AND(MONTH(C1620)&gt;=7,MONTH(C1620)&lt;=9),3,4))))</f>
        <v>4</v>
      </c>
      <c r="D1621" s="102"/>
      <c r="E1621" s="67" t="s">
        <v>2417</v>
      </c>
      <c r="F1621" s="66" t="s">
        <v>11112</v>
      </c>
      <c r="G1621" s="45"/>
      <c r="H1621" s="45"/>
      <c r="I1621" s="45"/>
      <c r="J1621" s="45"/>
    </row>
    <row r="1622" spans="1:10" ht="14.1" customHeight="1" thickBot="1" x14ac:dyDescent="0.25">
      <c r="A1622" s="102"/>
      <c r="B1622" s="67" t="s">
        <v>12942</v>
      </c>
      <c r="C1622" s="76">
        <v>44926</v>
      </c>
      <c r="D1622" s="102"/>
      <c r="E1622" s="67" t="s">
        <v>3073</v>
      </c>
      <c r="F1622" s="66" t="s">
        <v>11112</v>
      </c>
      <c r="G1622" s="45"/>
      <c r="H1622" s="45"/>
      <c r="I1622" s="45"/>
      <c r="J1622" s="45"/>
    </row>
    <row r="1623" spans="1:10" ht="14.1" customHeight="1" thickBot="1" x14ac:dyDescent="0.25">
      <c r="A1623" s="102"/>
      <c r="B1623" s="67" t="s">
        <v>1786</v>
      </c>
      <c r="C1623" s="95">
        <f>IF(C1622="","",IF(AND(MONTH(C1622)&gt;=1,MONTH(C1622)&lt;=3),1,IF(AND(MONTH(C1622)&gt;=4,MONTH(C1622)&lt;=6),2,IF(AND(MONTH(C1622)&gt;=7,MONTH(C1622)&lt;=9),3,4))))</f>
        <v>4</v>
      </c>
      <c r="D1623" s="102"/>
      <c r="E1623" s="67" t="s">
        <v>13192</v>
      </c>
      <c r="F1623" s="66" t="s">
        <v>11112</v>
      </c>
      <c r="G1623" s="45"/>
      <c r="H1623" s="45"/>
      <c r="I1623" s="45"/>
      <c r="J1623" s="45"/>
    </row>
    <row r="1624" spans="1:10" ht="14.1" customHeight="1" thickBot="1" x14ac:dyDescent="0.25">
      <c r="A1624" s="45"/>
      <c r="B1624" s="45"/>
      <c r="C1624" s="45"/>
      <c r="D1624" s="45"/>
      <c r="E1624" s="45"/>
      <c r="F1624" s="45"/>
      <c r="G1624" s="45"/>
      <c r="H1624" s="45"/>
      <c r="I1624" s="45"/>
      <c r="J1624" s="45"/>
    </row>
    <row r="1625" spans="1:10" ht="14.1" customHeight="1" thickBot="1" x14ac:dyDescent="0.25">
      <c r="A1625" s="72" t="s">
        <v>15735</v>
      </c>
      <c r="B1625" s="72" t="s">
        <v>16146</v>
      </c>
      <c r="C1625" s="72" t="s">
        <v>15641</v>
      </c>
      <c r="D1625" s="72" t="s">
        <v>15251</v>
      </c>
      <c r="E1625" s="72" t="s">
        <v>6932</v>
      </c>
      <c r="F1625" s="72" t="s">
        <v>15280</v>
      </c>
      <c r="G1625" s="45"/>
      <c r="H1625" s="45"/>
      <c r="I1625" s="45"/>
      <c r="J1625" s="45"/>
    </row>
    <row r="1626" spans="1:10" ht="14.1" customHeight="1" x14ac:dyDescent="0.2">
      <c r="A1626" s="97">
        <v>30191502</v>
      </c>
      <c r="B1626" s="69" t="str">
        <f t="shared" ref="B1626:B1657" ca="1" si="98">IFERROR(INDEX(UNSPSCDes,MATCH(INDIRECT(ADDRESS(ROW(),COLUMN()-1,4)),UNSPSCCode,0)),"")</f>
        <v>Andamios</v>
      </c>
      <c r="C1626" s="97" t="s">
        <v>1449</v>
      </c>
      <c r="D1626" s="97">
        <v>5</v>
      </c>
      <c r="E1626" s="98">
        <v>3700</v>
      </c>
      <c r="F1626" s="70">
        <f t="shared" ref="F1626:F1657" ca="1" si="99">INDIRECT(ADDRESS(ROW(),COLUMN()-2,4))*INDIRECT(ADDRESS(ROW(),COLUMN()-1,4))</f>
        <v>18500</v>
      </c>
      <c r="G1626" s="45"/>
      <c r="H1626" s="45"/>
      <c r="I1626" s="45"/>
      <c r="J1626" s="45"/>
    </row>
    <row r="1627" spans="1:10" ht="13.5" customHeight="1" x14ac:dyDescent="0.2">
      <c r="A1627" s="97">
        <v>40141742</v>
      </c>
      <c r="B1627" s="69" t="str">
        <f t="shared" ca="1" si="98"/>
        <v>Atomizadores</v>
      </c>
      <c r="C1627" s="97" t="s">
        <v>1449</v>
      </c>
      <c r="D1627" s="97">
        <v>6</v>
      </c>
      <c r="E1627" s="98">
        <v>200</v>
      </c>
      <c r="F1627" s="70">
        <f t="shared" ca="1" si="99"/>
        <v>1200</v>
      </c>
      <c r="G1627" s="45"/>
      <c r="H1627" s="45"/>
      <c r="I1627" s="45"/>
      <c r="J1627" s="45"/>
    </row>
    <row r="1628" spans="1:10" ht="13.5" customHeight="1" x14ac:dyDescent="0.2">
      <c r="A1628" s="97">
        <v>39101610</v>
      </c>
      <c r="B1628" s="69" t="str">
        <f t="shared" ca="1" si="98"/>
        <v>Lámparas de filamento</v>
      </c>
      <c r="C1628" s="97" t="s">
        <v>1449</v>
      </c>
      <c r="D1628" s="97">
        <v>2</v>
      </c>
      <c r="E1628" s="98">
        <v>200</v>
      </c>
      <c r="F1628" s="70">
        <f t="shared" ca="1" si="99"/>
        <v>400</v>
      </c>
      <c r="G1628" s="45"/>
      <c r="H1628" s="45"/>
      <c r="I1628" s="45"/>
      <c r="J1628" s="45"/>
    </row>
    <row r="1629" spans="1:10" ht="13.5" customHeight="1" x14ac:dyDescent="0.2">
      <c r="A1629" s="97">
        <v>39101610</v>
      </c>
      <c r="B1629" s="69" t="str">
        <f t="shared" ca="1" si="98"/>
        <v>Lámparas de filamento</v>
      </c>
      <c r="C1629" s="97" t="s">
        <v>1449</v>
      </c>
      <c r="D1629" s="97">
        <v>10</v>
      </c>
      <c r="E1629" s="98">
        <v>230</v>
      </c>
      <c r="F1629" s="70">
        <f t="shared" ca="1" si="99"/>
        <v>2300</v>
      </c>
      <c r="G1629" s="45"/>
      <c r="H1629" s="45"/>
      <c r="I1629" s="45"/>
      <c r="J1629" s="45"/>
    </row>
    <row r="1630" spans="1:10" ht="13.5" customHeight="1" x14ac:dyDescent="0.2">
      <c r="A1630" s="97">
        <v>39101601</v>
      </c>
      <c r="B1630" s="69" t="str">
        <f t="shared" ca="1" si="98"/>
        <v>Lámparas halógenas</v>
      </c>
      <c r="C1630" s="97" t="s">
        <v>1449</v>
      </c>
      <c r="D1630" s="97">
        <v>20</v>
      </c>
      <c r="E1630" s="98">
        <v>250</v>
      </c>
      <c r="F1630" s="70">
        <f t="shared" ca="1" si="99"/>
        <v>5000</v>
      </c>
      <c r="G1630" s="45"/>
      <c r="H1630" s="45"/>
      <c r="I1630" s="45"/>
      <c r="J1630" s="45"/>
    </row>
    <row r="1631" spans="1:10" ht="13.5" customHeight="1" x14ac:dyDescent="0.2">
      <c r="A1631" s="97">
        <v>39101615</v>
      </c>
      <c r="B1631" s="69" t="str">
        <f t="shared" ca="1" si="98"/>
        <v>Lámparas de vapor de mercurio</v>
      </c>
      <c r="C1631" s="97" t="s">
        <v>1449</v>
      </c>
      <c r="D1631" s="97">
        <v>15</v>
      </c>
      <c r="E1631" s="98">
        <v>10000</v>
      </c>
      <c r="F1631" s="70">
        <f t="shared" ca="1" si="99"/>
        <v>150000</v>
      </c>
      <c r="G1631" s="45"/>
      <c r="H1631" s="45"/>
      <c r="I1631" s="45"/>
      <c r="J1631" s="45"/>
    </row>
    <row r="1632" spans="1:10" ht="13.5" customHeight="1" x14ac:dyDescent="0.2">
      <c r="A1632" s="97">
        <v>39101615</v>
      </c>
      <c r="B1632" s="69" t="str">
        <f t="shared" ca="1" si="98"/>
        <v>Lámparas de vapor de mercurio</v>
      </c>
      <c r="C1632" s="97" t="s">
        <v>1449</v>
      </c>
      <c r="D1632" s="97">
        <v>50</v>
      </c>
      <c r="E1632" s="98">
        <v>300</v>
      </c>
      <c r="F1632" s="70">
        <f t="shared" ca="1" si="99"/>
        <v>15000</v>
      </c>
      <c r="G1632" s="45"/>
      <c r="H1632" s="45"/>
      <c r="I1632" s="45"/>
      <c r="J1632" s="45"/>
    </row>
    <row r="1633" spans="1:10" ht="13.5" customHeight="1" x14ac:dyDescent="0.2">
      <c r="A1633" s="97">
        <v>39101701</v>
      </c>
      <c r="B1633" s="69" t="str">
        <f t="shared" ca="1" si="98"/>
        <v>Tubos fluorescentes</v>
      </c>
      <c r="C1633" s="97" t="s">
        <v>1449</v>
      </c>
      <c r="D1633" s="97">
        <v>31</v>
      </c>
      <c r="E1633" s="98">
        <v>90</v>
      </c>
      <c r="F1633" s="70">
        <f t="shared" ca="1" si="99"/>
        <v>2790</v>
      </c>
      <c r="G1633" s="45"/>
      <c r="H1633" s="45"/>
      <c r="I1633" s="45"/>
      <c r="J1633" s="45"/>
    </row>
    <row r="1634" spans="1:10" ht="13.5" customHeight="1" x14ac:dyDescent="0.2">
      <c r="A1634" s="97">
        <v>39101612</v>
      </c>
      <c r="B1634" s="69" t="str">
        <f t="shared" ca="1" si="98"/>
        <v>Lámparas incandescentes</v>
      </c>
      <c r="C1634" s="97" t="s">
        <v>1449</v>
      </c>
      <c r="D1634" s="97">
        <v>25</v>
      </c>
      <c r="E1634" s="98">
        <v>85</v>
      </c>
      <c r="F1634" s="70">
        <f t="shared" ca="1" si="99"/>
        <v>2125</v>
      </c>
      <c r="G1634" s="45"/>
      <c r="H1634" s="45"/>
      <c r="I1634" s="45"/>
      <c r="J1634" s="45"/>
    </row>
    <row r="1635" spans="1:10" ht="13.5" customHeight="1" x14ac:dyDescent="0.2">
      <c r="A1635" s="97">
        <v>39101612</v>
      </c>
      <c r="B1635" s="69" t="str">
        <f t="shared" ca="1" si="98"/>
        <v>Lámparas incandescentes</v>
      </c>
      <c r="C1635" s="97" t="s">
        <v>1449</v>
      </c>
      <c r="D1635" s="97">
        <v>25</v>
      </c>
      <c r="E1635" s="98">
        <v>85</v>
      </c>
      <c r="F1635" s="70">
        <f t="shared" ca="1" si="99"/>
        <v>2125</v>
      </c>
      <c r="G1635" s="45"/>
      <c r="H1635" s="45"/>
      <c r="I1635" s="45"/>
      <c r="J1635" s="45"/>
    </row>
    <row r="1636" spans="1:10" ht="13.5" customHeight="1" x14ac:dyDescent="0.2">
      <c r="A1636" s="97">
        <v>39101612</v>
      </c>
      <c r="B1636" s="69" t="str">
        <f t="shared" ca="1" si="98"/>
        <v>Lámparas incandescentes</v>
      </c>
      <c r="C1636" s="97" t="s">
        <v>1449</v>
      </c>
      <c r="D1636" s="97">
        <v>25</v>
      </c>
      <c r="E1636" s="98">
        <v>100</v>
      </c>
      <c r="F1636" s="70">
        <f t="shared" ca="1" si="99"/>
        <v>2500</v>
      </c>
      <c r="G1636" s="45"/>
      <c r="H1636" s="45"/>
      <c r="I1636" s="45"/>
      <c r="J1636" s="45"/>
    </row>
    <row r="1637" spans="1:10" ht="13.5" customHeight="1" x14ac:dyDescent="0.2">
      <c r="A1637" s="97">
        <v>39101605</v>
      </c>
      <c r="B1637" s="69" t="str">
        <f t="shared" ca="1" si="98"/>
        <v>Lámparas fluorescentes</v>
      </c>
      <c r="C1637" s="97" t="s">
        <v>1449</v>
      </c>
      <c r="D1637" s="97">
        <v>4</v>
      </c>
      <c r="E1637" s="98">
        <v>150</v>
      </c>
      <c r="F1637" s="70">
        <f t="shared" ca="1" si="99"/>
        <v>600</v>
      </c>
      <c r="G1637" s="45"/>
      <c r="H1637" s="45"/>
      <c r="I1637" s="45"/>
      <c r="J1637" s="45"/>
    </row>
    <row r="1638" spans="1:10" ht="13.5" customHeight="1" x14ac:dyDescent="0.2">
      <c r="A1638" s="97">
        <v>39101605</v>
      </c>
      <c r="B1638" s="69" t="str">
        <f t="shared" ca="1" si="98"/>
        <v>Lámparas fluorescentes</v>
      </c>
      <c r="C1638" s="97" t="s">
        <v>1449</v>
      </c>
      <c r="D1638" s="97">
        <v>10</v>
      </c>
      <c r="E1638" s="98">
        <v>82</v>
      </c>
      <c r="F1638" s="70">
        <f t="shared" ca="1" si="99"/>
        <v>820</v>
      </c>
      <c r="G1638" s="45"/>
      <c r="H1638" s="45"/>
      <c r="I1638" s="45"/>
      <c r="J1638" s="45"/>
    </row>
    <row r="1639" spans="1:10" ht="13.5" customHeight="1" x14ac:dyDescent="0.2">
      <c r="A1639" s="97">
        <v>39101605</v>
      </c>
      <c r="B1639" s="69" t="str">
        <f t="shared" ca="1" si="98"/>
        <v>Lámparas fluorescentes</v>
      </c>
      <c r="C1639" s="97" t="s">
        <v>1449</v>
      </c>
      <c r="D1639" s="97">
        <v>15</v>
      </c>
      <c r="E1639" s="98">
        <v>75</v>
      </c>
      <c r="F1639" s="70">
        <f t="shared" ca="1" si="99"/>
        <v>1125</v>
      </c>
      <c r="G1639" s="45"/>
      <c r="H1639" s="45"/>
      <c r="I1639" s="45"/>
      <c r="J1639" s="45"/>
    </row>
    <row r="1640" spans="1:10" ht="13.5" customHeight="1" x14ac:dyDescent="0.2">
      <c r="A1640" s="97">
        <v>42171917</v>
      </c>
      <c r="B1640" s="69" t="str">
        <f t="shared" ca="1" si="98"/>
        <v>Estuches o bolsas o accesorios de primeros auxilios para servicios médicos de emergencia</v>
      </c>
      <c r="C1640" s="97" t="s">
        <v>1449</v>
      </c>
      <c r="D1640" s="97">
        <v>5</v>
      </c>
      <c r="E1640" s="98">
        <v>950</v>
      </c>
      <c r="F1640" s="70">
        <f t="shared" ca="1" si="99"/>
        <v>4750</v>
      </c>
      <c r="G1640" s="45"/>
      <c r="H1640" s="45"/>
      <c r="I1640" s="45"/>
      <c r="J1640" s="45"/>
    </row>
    <row r="1641" spans="1:10" ht="13.5" customHeight="1" x14ac:dyDescent="0.2">
      <c r="A1641" s="97">
        <v>31211904</v>
      </c>
      <c r="B1641" s="69" t="str">
        <f t="shared" ca="1" si="98"/>
        <v>Brochas</v>
      </c>
      <c r="C1641" s="97" t="s">
        <v>1449</v>
      </c>
      <c r="D1641" s="97">
        <v>3</v>
      </c>
      <c r="E1641" s="98">
        <v>110</v>
      </c>
      <c r="F1641" s="70">
        <f t="shared" ca="1" si="99"/>
        <v>330</v>
      </c>
      <c r="G1641" s="45"/>
      <c r="H1641" s="45"/>
      <c r="I1641" s="45"/>
      <c r="J1641" s="45"/>
    </row>
    <row r="1642" spans="1:10" ht="13.5" customHeight="1" x14ac:dyDescent="0.2">
      <c r="A1642" s="97">
        <v>31211904</v>
      </c>
      <c r="B1642" s="69" t="str">
        <f t="shared" ca="1" si="98"/>
        <v>Brochas</v>
      </c>
      <c r="C1642" s="97" t="s">
        <v>1449</v>
      </c>
      <c r="D1642" s="97">
        <v>3</v>
      </c>
      <c r="E1642" s="98">
        <v>100</v>
      </c>
      <c r="F1642" s="70">
        <f t="shared" ca="1" si="99"/>
        <v>300</v>
      </c>
      <c r="G1642" s="45"/>
      <c r="H1642" s="45"/>
      <c r="I1642" s="45"/>
      <c r="J1642" s="45"/>
    </row>
    <row r="1643" spans="1:10" ht="13.5" customHeight="1" x14ac:dyDescent="0.2">
      <c r="A1643" s="97">
        <v>11111608</v>
      </c>
      <c r="B1643" s="69" t="str">
        <f t="shared" ca="1" si="98"/>
        <v>Caliza</v>
      </c>
      <c r="C1643" s="97" t="s">
        <v>15636</v>
      </c>
      <c r="D1643" s="97">
        <v>40</v>
      </c>
      <c r="E1643" s="98">
        <v>130</v>
      </c>
      <c r="F1643" s="70">
        <f t="shared" ca="1" si="99"/>
        <v>5200</v>
      </c>
      <c r="G1643" s="45"/>
      <c r="H1643" s="45"/>
      <c r="I1643" s="45"/>
      <c r="J1643" s="45"/>
    </row>
    <row r="1644" spans="1:10" ht="13.5" customHeight="1" x14ac:dyDescent="0.2">
      <c r="A1644" s="97">
        <v>39111702</v>
      </c>
      <c r="B1644" s="69" t="str">
        <f t="shared" ca="1" si="98"/>
        <v>Lámparas portátiles</v>
      </c>
      <c r="C1644" s="97" t="s">
        <v>1449</v>
      </c>
      <c r="D1644" s="97">
        <v>15</v>
      </c>
      <c r="E1644" s="98">
        <v>2500</v>
      </c>
      <c r="F1644" s="70">
        <f t="shared" ca="1" si="99"/>
        <v>37500</v>
      </c>
      <c r="G1644" s="45"/>
      <c r="H1644" s="45"/>
      <c r="I1644" s="45"/>
      <c r="J1644" s="45"/>
    </row>
    <row r="1645" spans="1:10" ht="13.5" customHeight="1" x14ac:dyDescent="0.2">
      <c r="A1645" s="97">
        <v>31201512</v>
      </c>
      <c r="B1645" s="69" t="str">
        <f t="shared" ca="1" si="98"/>
        <v>Cinta transparente</v>
      </c>
      <c r="C1645" s="97" t="s">
        <v>1449</v>
      </c>
      <c r="D1645" s="97">
        <v>13</v>
      </c>
      <c r="E1645" s="98">
        <v>200</v>
      </c>
      <c r="F1645" s="70">
        <f t="shared" ca="1" si="99"/>
        <v>2600</v>
      </c>
      <c r="G1645" s="45"/>
      <c r="H1645" s="45"/>
      <c r="I1645" s="45"/>
      <c r="J1645" s="45"/>
    </row>
    <row r="1646" spans="1:10" ht="13.5" customHeight="1" x14ac:dyDescent="0.2">
      <c r="A1646" s="97">
        <v>31162004</v>
      </c>
      <c r="B1646" s="69" t="str">
        <f t="shared" ca="1" si="98"/>
        <v>Clavos de mampostería</v>
      </c>
      <c r="C1646" s="97" t="s">
        <v>15636</v>
      </c>
      <c r="D1646" s="97">
        <v>50</v>
      </c>
      <c r="E1646" s="98">
        <v>70</v>
      </c>
      <c r="F1646" s="70">
        <f t="shared" ca="1" si="99"/>
        <v>3500</v>
      </c>
      <c r="G1646" s="45"/>
      <c r="H1646" s="45"/>
      <c r="I1646" s="45"/>
      <c r="J1646" s="45"/>
    </row>
    <row r="1647" spans="1:10" ht="13.5" customHeight="1" x14ac:dyDescent="0.2">
      <c r="A1647" s="97">
        <v>31162004</v>
      </c>
      <c r="B1647" s="69" t="str">
        <f t="shared" ca="1" si="98"/>
        <v>Clavos de mampostería</v>
      </c>
      <c r="C1647" s="97" t="s">
        <v>15636</v>
      </c>
      <c r="D1647" s="97">
        <v>50</v>
      </c>
      <c r="E1647" s="98">
        <v>85</v>
      </c>
      <c r="F1647" s="70">
        <f t="shared" ca="1" si="99"/>
        <v>4250</v>
      </c>
      <c r="G1647" s="45"/>
      <c r="H1647" s="45"/>
      <c r="I1647" s="45"/>
      <c r="J1647" s="45"/>
    </row>
    <row r="1648" spans="1:10" ht="13.5" customHeight="1" x14ac:dyDescent="0.2">
      <c r="A1648" s="97">
        <v>41121813</v>
      </c>
      <c r="B1648" s="69" t="str">
        <f t="shared" ca="1" si="98"/>
        <v>Cubetas</v>
      </c>
      <c r="C1648" s="97" t="s">
        <v>1449</v>
      </c>
      <c r="D1648" s="97">
        <v>2</v>
      </c>
      <c r="E1648" s="98">
        <v>200</v>
      </c>
      <c r="F1648" s="70">
        <f t="shared" ca="1" si="99"/>
        <v>400</v>
      </c>
      <c r="G1648" s="45"/>
      <c r="H1648" s="45"/>
      <c r="I1648" s="45"/>
      <c r="J1648" s="45"/>
    </row>
    <row r="1649" spans="1:10" ht="13.5" customHeight="1" x14ac:dyDescent="0.2">
      <c r="A1649" s="97">
        <v>45101904</v>
      </c>
      <c r="B1649" s="69" t="str">
        <f t="shared" ca="1" si="98"/>
        <v>Alargadores</v>
      </c>
      <c r="C1649" s="97" t="s">
        <v>1449</v>
      </c>
      <c r="D1649" s="97">
        <v>1</v>
      </c>
      <c r="E1649" s="98">
        <v>1650</v>
      </c>
      <c r="F1649" s="70">
        <f t="shared" ca="1" si="99"/>
        <v>1650</v>
      </c>
      <c r="G1649" s="45"/>
      <c r="H1649" s="45"/>
      <c r="I1649" s="45"/>
      <c r="J1649" s="45"/>
    </row>
    <row r="1650" spans="1:10" ht="13.5" customHeight="1" x14ac:dyDescent="0.2">
      <c r="A1650" s="97">
        <v>41103406</v>
      </c>
      <c r="B1650" s="69" t="str">
        <f t="shared" ca="1" si="98"/>
        <v>Cajas de guantes de aislamiento</v>
      </c>
      <c r="C1650" s="97" t="s">
        <v>1449</v>
      </c>
      <c r="D1650" s="97">
        <v>20</v>
      </c>
      <c r="E1650" s="98">
        <v>500</v>
      </c>
      <c r="F1650" s="70">
        <f t="shared" ca="1" si="99"/>
        <v>10000</v>
      </c>
      <c r="G1650" s="45"/>
      <c r="H1650" s="45"/>
      <c r="I1650" s="45"/>
      <c r="J1650" s="45"/>
    </row>
    <row r="1651" spans="1:10" ht="13.5" customHeight="1" x14ac:dyDescent="0.2">
      <c r="A1651" s="97">
        <v>31211910</v>
      </c>
      <c r="B1651" s="69" t="str">
        <f t="shared" ca="1" si="98"/>
        <v>Guantes para pintar</v>
      </c>
      <c r="C1651" s="97" t="s">
        <v>1449</v>
      </c>
      <c r="D1651" s="97">
        <v>70</v>
      </c>
      <c r="E1651" s="98">
        <v>300</v>
      </c>
      <c r="F1651" s="70">
        <f t="shared" ca="1" si="99"/>
        <v>21000</v>
      </c>
      <c r="G1651" s="45"/>
      <c r="H1651" s="45"/>
      <c r="I1651" s="45"/>
      <c r="J1651" s="45"/>
    </row>
    <row r="1652" spans="1:10" ht="13.5" customHeight="1" x14ac:dyDescent="0.2">
      <c r="A1652" s="97">
        <v>27112801</v>
      </c>
      <c r="B1652" s="69" t="str">
        <f t="shared" ca="1" si="98"/>
        <v>Brocas</v>
      </c>
      <c r="C1652" s="97" t="s">
        <v>4735</v>
      </c>
      <c r="D1652" s="97">
        <v>2</v>
      </c>
      <c r="E1652" s="98">
        <v>700</v>
      </c>
      <c r="F1652" s="70">
        <f t="shared" ca="1" si="99"/>
        <v>1400</v>
      </c>
      <c r="G1652" s="45"/>
      <c r="H1652" s="45"/>
      <c r="I1652" s="45"/>
      <c r="J1652" s="45"/>
    </row>
    <row r="1653" spans="1:10" ht="13.5" customHeight="1" x14ac:dyDescent="0.2">
      <c r="A1653" s="97">
        <v>27112801</v>
      </c>
      <c r="B1653" s="69" t="str">
        <f t="shared" ca="1" si="98"/>
        <v>Brocas</v>
      </c>
      <c r="C1653" s="97" t="s">
        <v>4735</v>
      </c>
      <c r="D1653" s="97">
        <v>2</v>
      </c>
      <c r="E1653" s="98">
        <v>900</v>
      </c>
      <c r="F1653" s="70">
        <f t="shared" ca="1" si="99"/>
        <v>1800</v>
      </c>
      <c r="G1653" s="45"/>
      <c r="H1653" s="45"/>
      <c r="I1653" s="45"/>
      <c r="J1653" s="45"/>
    </row>
    <row r="1654" spans="1:10" ht="13.5" customHeight="1" x14ac:dyDescent="0.2">
      <c r="A1654" s="97">
        <v>11101502</v>
      </c>
      <c r="B1654" s="69" t="str">
        <f t="shared" ca="1" si="98"/>
        <v>Lija o esmeril</v>
      </c>
      <c r="C1654" s="97" t="s">
        <v>1449</v>
      </c>
      <c r="D1654" s="97">
        <v>10</v>
      </c>
      <c r="E1654" s="98">
        <v>80</v>
      </c>
      <c r="F1654" s="70">
        <f t="shared" ca="1" si="99"/>
        <v>800</v>
      </c>
      <c r="G1654" s="45"/>
      <c r="H1654" s="45"/>
      <c r="I1654" s="45"/>
      <c r="J1654" s="45"/>
    </row>
    <row r="1655" spans="1:10" ht="13.5" customHeight="1" x14ac:dyDescent="0.2">
      <c r="A1655" s="97">
        <v>27111720</v>
      </c>
      <c r="B1655" s="69" t="str">
        <f t="shared" ca="1" si="98"/>
        <v>Llave manual en t para grifos</v>
      </c>
      <c r="C1655" s="97" t="s">
        <v>1449</v>
      </c>
      <c r="D1655" s="97">
        <v>1</v>
      </c>
      <c r="E1655" s="98">
        <v>2000</v>
      </c>
      <c r="F1655" s="70">
        <f t="shared" ca="1" si="99"/>
        <v>2000</v>
      </c>
      <c r="G1655" s="45"/>
      <c r="H1655" s="45"/>
      <c r="I1655" s="45"/>
      <c r="J1655" s="45"/>
    </row>
    <row r="1656" spans="1:10" ht="13.5" customHeight="1" x14ac:dyDescent="0.2">
      <c r="A1656" s="97">
        <v>11162130</v>
      </c>
      <c r="B1656" s="69" t="str">
        <f t="shared" ca="1" si="98"/>
        <v>Tela dosel</v>
      </c>
      <c r="C1656" s="97" t="s">
        <v>1449</v>
      </c>
      <c r="D1656" s="97">
        <v>300</v>
      </c>
      <c r="E1656" s="98">
        <v>230</v>
      </c>
      <c r="F1656" s="70">
        <f t="shared" ca="1" si="99"/>
        <v>69000</v>
      </c>
      <c r="G1656" s="45"/>
      <c r="H1656" s="45"/>
      <c r="I1656" s="45"/>
      <c r="J1656" s="45"/>
    </row>
    <row r="1657" spans="1:10" ht="13.5" customHeight="1" x14ac:dyDescent="0.2">
      <c r="A1657" s="97">
        <v>11162111</v>
      </c>
      <c r="B1657" s="69" t="str">
        <f t="shared" ca="1" si="98"/>
        <v>Malla</v>
      </c>
      <c r="C1657" s="97" t="s">
        <v>1449</v>
      </c>
      <c r="D1657" s="97">
        <v>50</v>
      </c>
      <c r="E1657" s="98">
        <v>140</v>
      </c>
      <c r="F1657" s="70">
        <f t="shared" ca="1" si="99"/>
        <v>7000</v>
      </c>
      <c r="G1657" s="45"/>
      <c r="H1657" s="45"/>
      <c r="I1657" s="45"/>
      <c r="J1657" s="45"/>
    </row>
    <row r="1658" spans="1:10" ht="13.5" customHeight="1" x14ac:dyDescent="0.2">
      <c r="A1658" s="97">
        <v>11162111</v>
      </c>
      <c r="B1658" s="69" t="str">
        <f t="shared" ref="B1658:B1683" ca="1" si="100">IFERROR(INDEX(UNSPSCDes,MATCH(INDIRECT(ADDRESS(ROW(),COLUMN()-1,4)),UNSPSCCode,0)),"")</f>
        <v>Malla</v>
      </c>
      <c r="C1658" s="97" t="s">
        <v>1449</v>
      </c>
      <c r="D1658" s="97">
        <v>4</v>
      </c>
      <c r="E1658" s="98">
        <v>125</v>
      </c>
      <c r="F1658" s="70">
        <f t="shared" ref="F1658:F1683" ca="1" si="101">INDIRECT(ADDRESS(ROW(),COLUMN()-2,4))*INDIRECT(ADDRESS(ROW(),COLUMN()-1,4))</f>
        <v>500</v>
      </c>
      <c r="G1658" s="45"/>
      <c r="H1658" s="45"/>
      <c r="I1658" s="45"/>
      <c r="J1658" s="45"/>
    </row>
    <row r="1659" spans="1:10" ht="13.5" customHeight="1" x14ac:dyDescent="0.2">
      <c r="A1659" s="97">
        <v>40142008</v>
      </c>
      <c r="B1659" s="69" t="str">
        <f t="shared" ca="1" si="100"/>
        <v>Mangueras de agua</v>
      </c>
      <c r="C1659" s="97" t="s">
        <v>1449</v>
      </c>
      <c r="D1659" s="97">
        <v>1</v>
      </c>
      <c r="E1659" s="98">
        <v>600</v>
      </c>
      <c r="F1659" s="70">
        <f t="shared" ca="1" si="101"/>
        <v>600</v>
      </c>
      <c r="G1659" s="45"/>
      <c r="H1659" s="45"/>
      <c r="I1659" s="45"/>
      <c r="J1659" s="45"/>
    </row>
    <row r="1660" spans="1:10" ht="13.5" customHeight="1" x14ac:dyDescent="0.2">
      <c r="A1660" s="97">
        <v>40142008</v>
      </c>
      <c r="B1660" s="69" t="str">
        <f t="shared" ca="1" si="100"/>
        <v>Mangueras de agua</v>
      </c>
      <c r="C1660" s="97" t="s">
        <v>1449</v>
      </c>
      <c r="D1660" s="97">
        <v>2</v>
      </c>
      <c r="E1660" s="98">
        <v>450</v>
      </c>
      <c r="F1660" s="70">
        <f t="shared" ca="1" si="101"/>
        <v>900</v>
      </c>
      <c r="G1660" s="45"/>
      <c r="H1660" s="45"/>
      <c r="I1660" s="45"/>
      <c r="J1660" s="45"/>
    </row>
    <row r="1661" spans="1:10" ht="13.5" customHeight="1" x14ac:dyDescent="0.2">
      <c r="A1661" s="97">
        <v>27111602</v>
      </c>
      <c r="B1661" s="69" t="str">
        <f t="shared" ca="1" si="100"/>
        <v>Martillos</v>
      </c>
      <c r="C1661" s="97" t="s">
        <v>1449</v>
      </c>
      <c r="D1661" s="97">
        <v>5</v>
      </c>
      <c r="E1661" s="98">
        <v>1000</v>
      </c>
      <c r="F1661" s="70">
        <f t="shared" ca="1" si="101"/>
        <v>5000</v>
      </c>
      <c r="G1661" s="45"/>
      <c r="H1661" s="45"/>
      <c r="I1661" s="45"/>
      <c r="J1661" s="45"/>
    </row>
    <row r="1662" spans="1:10" ht="13.5" customHeight="1" x14ac:dyDescent="0.2">
      <c r="A1662" s="97">
        <v>27111602</v>
      </c>
      <c r="B1662" s="69" t="str">
        <f t="shared" ca="1" si="100"/>
        <v>Martillos</v>
      </c>
      <c r="C1662" s="97" t="s">
        <v>1449</v>
      </c>
      <c r="D1662" s="97">
        <v>3</v>
      </c>
      <c r="E1662" s="98">
        <v>300</v>
      </c>
      <c r="F1662" s="70">
        <f t="shared" ca="1" si="101"/>
        <v>900</v>
      </c>
      <c r="G1662" s="45"/>
      <c r="H1662" s="45"/>
      <c r="I1662" s="45"/>
      <c r="J1662" s="45"/>
    </row>
    <row r="1663" spans="1:10" ht="13.5" customHeight="1" x14ac:dyDescent="0.2">
      <c r="A1663" s="97">
        <v>31211917</v>
      </c>
      <c r="B1663" s="69" t="str">
        <f t="shared" ca="1" si="100"/>
        <v>Cubiertas para rodillos de pintura</v>
      </c>
      <c r="C1663" s="97" t="s">
        <v>1449</v>
      </c>
      <c r="D1663" s="97">
        <v>3</v>
      </c>
      <c r="E1663" s="98">
        <v>600</v>
      </c>
      <c r="F1663" s="70">
        <f t="shared" ca="1" si="101"/>
        <v>1800</v>
      </c>
      <c r="G1663" s="45"/>
      <c r="H1663" s="45"/>
      <c r="I1663" s="45"/>
      <c r="J1663" s="45"/>
    </row>
    <row r="1664" spans="1:10" ht="13.5" customHeight="1" x14ac:dyDescent="0.2">
      <c r="A1664" s="97">
        <v>31211917</v>
      </c>
      <c r="B1664" s="69" t="str">
        <f t="shared" ca="1" si="100"/>
        <v>Cubiertas para rodillos de pintura</v>
      </c>
      <c r="C1664" s="97" t="s">
        <v>1449</v>
      </c>
      <c r="D1664" s="97">
        <v>6</v>
      </c>
      <c r="E1664" s="98">
        <v>400</v>
      </c>
      <c r="F1664" s="70">
        <f t="shared" ca="1" si="101"/>
        <v>2400</v>
      </c>
      <c r="G1664" s="45"/>
      <c r="H1664" s="45"/>
      <c r="I1664" s="45"/>
      <c r="J1664" s="45"/>
    </row>
    <row r="1665" spans="1:10" ht="13.5" customHeight="1" x14ac:dyDescent="0.2">
      <c r="A1665" s="97">
        <v>27112004</v>
      </c>
      <c r="B1665" s="69" t="str">
        <f t="shared" ca="1" si="100"/>
        <v>Palas</v>
      </c>
      <c r="C1665" s="97" t="s">
        <v>1449</v>
      </c>
      <c r="D1665" s="97">
        <v>5</v>
      </c>
      <c r="E1665" s="98">
        <v>600</v>
      </c>
      <c r="F1665" s="70">
        <f t="shared" ca="1" si="101"/>
        <v>3000</v>
      </c>
      <c r="G1665" s="45"/>
      <c r="H1665" s="45"/>
      <c r="I1665" s="45"/>
      <c r="J1665" s="45"/>
    </row>
    <row r="1666" spans="1:10" ht="13.5" customHeight="1" x14ac:dyDescent="0.2">
      <c r="A1666" s="97">
        <v>30103601</v>
      </c>
      <c r="B1666" s="69" t="str">
        <f t="shared" ca="1" si="100"/>
        <v>Vigas de madera</v>
      </c>
      <c r="C1666" s="97" t="s">
        <v>1449</v>
      </c>
      <c r="D1666" s="97">
        <v>50</v>
      </c>
      <c r="E1666" s="98">
        <v>600</v>
      </c>
      <c r="F1666" s="70">
        <f t="shared" ca="1" si="101"/>
        <v>30000</v>
      </c>
      <c r="G1666" s="45"/>
      <c r="H1666" s="45"/>
      <c r="I1666" s="45"/>
      <c r="J1666" s="45"/>
    </row>
    <row r="1667" spans="1:10" ht="13.5" customHeight="1" x14ac:dyDescent="0.2">
      <c r="A1667" s="97">
        <v>24121802</v>
      </c>
      <c r="B1667" s="69" t="str">
        <f t="shared" ca="1" si="100"/>
        <v>Latas de pintura o barniz</v>
      </c>
      <c r="C1667" s="97" t="s">
        <v>1449</v>
      </c>
      <c r="D1667" s="97">
        <v>3</v>
      </c>
      <c r="E1667" s="98">
        <v>700</v>
      </c>
      <c r="F1667" s="70">
        <f t="shared" ca="1" si="101"/>
        <v>2100</v>
      </c>
      <c r="G1667" s="45"/>
      <c r="H1667" s="45"/>
      <c r="I1667" s="45"/>
      <c r="J1667" s="45"/>
    </row>
    <row r="1668" spans="1:10" ht="13.5" customHeight="1" x14ac:dyDescent="0.2">
      <c r="A1668" s="97">
        <v>31211502</v>
      </c>
      <c r="B1668" s="69" t="str">
        <f t="shared" ca="1" si="100"/>
        <v>Pinturas de agua</v>
      </c>
      <c r="C1668" s="97" t="s">
        <v>9560</v>
      </c>
      <c r="D1668" s="97">
        <v>75</v>
      </c>
      <c r="E1668" s="98">
        <v>1800</v>
      </c>
      <c r="F1668" s="70">
        <f t="shared" ca="1" si="101"/>
        <v>135000</v>
      </c>
      <c r="G1668" s="45"/>
      <c r="H1668" s="45"/>
      <c r="I1668" s="45"/>
      <c r="J1668" s="45"/>
    </row>
    <row r="1669" spans="1:10" ht="13.5" customHeight="1" x14ac:dyDescent="0.2">
      <c r="A1669" s="97">
        <v>31211501</v>
      </c>
      <c r="B1669" s="69" t="str">
        <f t="shared" ca="1" si="100"/>
        <v>Pinturas de esmalte</v>
      </c>
      <c r="C1669" s="97" t="s">
        <v>9560</v>
      </c>
      <c r="D1669" s="97">
        <v>2</v>
      </c>
      <c r="E1669" s="98">
        <v>2300</v>
      </c>
      <c r="F1669" s="70">
        <f t="shared" ca="1" si="101"/>
        <v>4600</v>
      </c>
      <c r="G1669" s="45"/>
      <c r="H1669" s="45"/>
      <c r="I1669" s="45"/>
      <c r="J1669" s="45"/>
    </row>
    <row r="1670" spans="1:10" ht="13.5" customHeight="1" x14ac:dyDescent="0.2">
      <c r="A1670" s="97">
        <v>31211501</v>
      </c>
      <c r="B1670" s="69" t="str">
        <f t="shared" ca="1" si="100"/>
        <v>Pinturas de esmalte</v>
      </c>
      <c r="C1670" s="97" t="s">
        <v>9560</v>
      </c>
      <c r="D1670" s="97">
        <v>4</v>
      </c>
      <c r="E1670" s="98">
        <v>1900</v>
      </c>
      <c r="F1670" s="70">
        <f t="shared" ca="1" si="101"/>
        <v>7600</v>
      </c>
      <c r="G1670" s="45"/>
      <c r="H1670" s="45"/>
      <c r="I1670" s="45"/>
      <c r="J1670" s="45"/>
    </row>
    <row r="1671" spans="1:10" ht="13.5" customHeight="1" x14ac:dyDescent="0.2">
      <c r="A1671" s="97">
        <v>31211501</v>
      </c>
      <c r="B1671" s="69" t="str">
        <f t="shared" ca="1" si="100"/>
        <v>Pinturas de esmalte</v>
      </c>
      <c r="C1671" s="97" t="s">
        <v>9560</v>
      </c>
      <c r="D1671" s="97">
        <v>4</v>
      </c>
      <c r="E1671" s="98">
        <v>1200</v>
      </c>
      <c r="F1671" s="70">
        <f t="shared" ca="1" si="101"/>
        <v>4800</v>
      </c>
      <c r="G1671" s="45"/>
      <c r="H1671" s="45"/>
      <c r="I1671" s="45"/>
      <c r="J1671" s="45"/>
    </row>
    <row r="1672" spans="1:10" ht="13.5" customHeight="1" x14ac:dyDescent="0.2">
      <c r="A1672" s="97">
        <v>31211501</v>
      </c>
      <c r="B1672" s="69" t="str">
        <f t="shared" ca="1" si="100"/>
        <v>Pinturas de esmalte</v>
      </c>
      <c r="C1672" s="97" t="s">
        <v>9560</v>
      </c>
      <c r="D1672" s="97">
        <v>1</v>
      </c>
      <c r="E1672" s="98">
        <v>1300</v>
      </c>
      <c r="F1672" s="70">
        <f t="shared" ca="1" si="101"/>
        <v>1300</v>
      </c>
      <c r="G1672" s="45"/>
      <c r="H1672" s="45"/>
      <c r="I1672" s="45"/>
      <c r="J1672" s="45"/>
    </row>
    <row r="1673" spans="1:10" ht="13.5" customHeight="1" x14ac:dyDescent="0.2">
      <c r="A1673" s="97">
        <v>31211705</v>
      </c>
      <c r="B1673" s="69" t="str">
        <f t="shared" ca="1" si="100"/>
        <v>Barniz de laca</v>
      </c>
      <c r="C1673" s="97" t="s">
        <v>9560</v>
      </c>
      <c r="D1673" s="97">
        <v>1</v>
      </c>
      <c r="E1673" s="98">
        <v>2100</v>
      </c>
      <c r="F1673" s="70">
        <f t="shared" ca="1" si="101"/>
        <v>2100</v>
      </c>
      <c r="G1673" s="45"/>
      <c r="H1673" s="45"/>
      <c r="I1673" s="45"/>
      <c r="J1673" s="45"/>
    </row>
    <row r="1674" spans="1:10" ht="13.5" customHeight="1" x14ac:dyDescent="0.2">
      <c r="A1674" s="97">
        <v>31211705</v>
      </c>
      <c r="B1674" s="69" t="str">
        <f t="shared" ca="1" si="100"/>
        <v>Barniz de laca</v>
      </c>
      <c r="C1674" s="97" t="s">
        <v>9560</v>
      </c>
      <c r="D1674" s="97">
        <v>1</v>
      </c>
      <c r="E1674" s="98">
        <v>2100</v>
      </c>
      <c r="F1674" s="70">
        <f t="shared" ca="1" si="101"/>
        <v>2100</v>
      </c>
      <c r="G1674" s="45"/>
      <c r="H1674" s="45"/>
      <c r="I1674" s="45"/>
      <c r="J1674" s="45"/>
    </row>
    <row r="1675" spans="1:10" ht="13.5" customHeight="1" x14ac:dyDescent="0.2">
      <c r="A1675" s="97">
        <v>12131604</v>
      </c>
      <c r="B1675" s="69" t="str">
        <f t="shared" ca="1" si="100"/>
        <v>Antorchas</v>
      </c>
      <c r="C1675" s="97" t="s">
        <v>1449</v>
      </c>
      <c r="D1675" s="97">
        <v>12</v>
      </c>
      <c r="E1675" s="98">
        <v>600</v>
      </c>
      <c r="F1675" s="70">
        <f t="shared" ca="1" si="101"/>
        <v>7200</v>
      </c>
      <c r="G1675" s="45"/>
      <c r="H1675" s="45"/>
      <c r="I1675" s="45"/>
      <c r="J1675" s="45"/>
    </row>
    <row r="1676" spans="1:10" ht="13.5" customHeight="1" x14ac:dyDescent="0.2">
      <c r="A1676" s="97">
        <v>26101738</v>
      </c>
      <c r="B1676" s="69" t="str">
        <f t="shared" ca="1" si="100"/>
        <v>Múltiples de entrada</v>
      </c>
      <c r="C1676" s="97" t="s">
        <v>1449</v>
      </c>
      <c r="D1676" s="97">
        <v>1</v>
      </c>
      <c r="E1676" s="98">
        <v>3000</v>
      </c>
      <c r="F1676" s="70">
        <f t="shared" ca="1" si="101"/>
        <v>3000</v>
      </c>
      <c r="G1676" s="45"/>
      <c r="H1676" s="45"/>
      <c r="I1676" s="45"/>
      <c r="J1676" s="45"/>
    </row>
    <row r="1677" spans="1:10" ht="13.5" customHeight="1" x14ac:dyDescent="0.2">
      <c r="A1677" s="97">
        <v>24111808</v>
      </c>
      <c r="B1677" s="69" t="str">
        <f t="shared" ca="1" si="100"/>
        <v>Tanques de almacenaje de combustible</v>
      </c>
      <c r="C1677" s="97" t="s">
        <v>1449</v>
      </c>
      <c r="D1677" s="97">
        <v>1</v>
      </c>
      <c r="E1677" s="98">
        <v>6300</v>
      </c>
      <c r="F1677" s="70">
        <f t="shared" ca="1" si="101"/>
        <v>6300</v>
      </c>
      <c r="G1677" s="45"/>
      <c r="H1677" s="45"/>
      <c r="I1677" s="45"/>
      <c r="J1677" s="45"/>
    </row>
    <row r="1678" spans="1:10" ht="13.5" customHeight="1" x14ac:dyDescent="0.2">
      <c r="A1678" s="97">
        <v>31211604</v>
      </c>
      <c r="B1678" s="69" t="str">
        <f t="shared" ca="1" si="100"/>
        <v>Diluyentes para pinturas</v>
      </c>
      <c r="C1678" s="97" t="s">
        <v>9560</v>
      </c>
      <c r="D1678" s="97">
        <v>3</v>
      </c>
      <c r="E1678" s="98">
        <v>600</v>
      </c>
      <c r="F1678" s="70">
        <f t="shared" ca="1" si="101"/>
        <v>1800</v>
      </c>
      <c r="G1678" s="45"/>
      <c r="H1678" s="45"/>
      <c r="I1678" s="45"/>
      <c r="J1678" s="45"/>
    </row>
    <row r="1679" spans="1:10" ht="13.5" customHeight="1" x14ac:dyDescent="0.2">
      <c r="A1679" s="97">
        <v>39121003</v>
      </c>
      <c r="B1679" s="69" t="str">
        <f t="shared" ca="1" si="100"/>
        <v>Transformadores de instrumentos</v>
      </c>
      <c r="C1679" s="97" t="s">
        <v>1449</v>
      </c>
      <c r="D1679" s="97">
        <v>20</v>
      </c>
      <c r="E1679" s="98">
        <v>6400</v>
      </c>
      <c r="F1679" s="70">
        <f t="shared" ca="1" si="101"/>
        <v>128000</v>
      </c>
      <c r="G1679" s="45"/>
      <c r="H1679" s="45"/>
      <c r="I1679" s="45"/>
      <c r="J1679" s="45"/>
    </row>
    <row r="1680" spans="1:10" ht="13.5" customHeight="1" x14ac:dyDescent="0.2">
      <c r="A1680" s="97">
        <v>39121003</v>
      </c>
      <c r="B1680" s="69" t="str">
        <f t="shared" ca="1" si="100"/>
        <v>Transformadores de instrumentos</v>
      </c>
      <c r="C1680" s="97" t="s">
        <v>1449</v>
      </c>
      <c r="D1680" s="97">
        <v>10</v>
      </c>
      <c r="E1680" s="98">
        <v>7800</v>
      </c>
      <c r="F1680" s="70">
        <f t="shared" ca="1" si="101"/>
        <v>78000</v>
      </c>
      <c r="G1680" s="45"/>
      <c r="H1680" s="45"/>
      <c r="I1680" s="45"/>
      <c r="J1680" s="45"/>
    </row>
    <row r="1681" spans="1:10" ht="13.5" customHeight="1" x14ac:dyDescent="0.2">
      <c r="A1681" s="97">
        <v>39121003</v>
      </c>
      <c r="B1681" s="69" t="str">
        <f t="shared" ca="1" si="100"/>
        <v>Transformadores de instrumentos</v>
      </c>
      <c r="C1681" s="97" t="s">
        <v>1449</v>
      </c>
      <c r="D1681" s="97">
        <v>10</v>
      </c>
      <c r="E1681" s="98">
        <v>6500</v>
      </c>
      <c r="F1681" s="70">
        <f t="shared" ca="1" si="101"/>
        <v>65000</v>
      </c>
      <c r="G1681" s="45"/>
      <c r="H1681" s="45"/>
      <c r="I1681" s="45"/>
      <c r="J1681" s="45"/>
    </row>
    <row r="1682" spans="1:10" ht="13.5" customHeight="1" x14ac:dyDescent="0.2">
      <c r="A1682" s="97">
        <v>31201525</v>
      </c>
      <c r="B1682" s="69" t="str">
        <f t="shared" ca="1" si="100"/>
        <v>Cinta de vinilo</v>
      </c>
      <c r="C1682" s="97" t="s">
        <v>1449</v>
      </c>
      <c r="D1682" s="97">
        <v>12</v>
      </c>
      <c r="E1682" s="98">
        <v>275</v>
      </c>
      <c r="F1682" s="70">
        <f t="shared" ca="1" si="101"/>
        <v>3300</v>
      </c>
      <c r="G1682" s="45"/>
      <c r="H1682" s="45"/>
      <c r="I1682" s="45"/>
      <c r="J1682" s="45"/>
    </row>
    <row r="1683" spans="1:10" ht="13.5" customHeight="1" x14ac:dyDescent="0.2">
      <c r="A1683" s="97">
        <v>31201515</v>
      </c>
      <c r="B1683" s="69" t="str">
        <f t="shared" ca="1" si="100"/>
        <v>Cintas de papel</v>
      </c>
      <c r="C1683" s="97" t="s">
        <v>1449</v>
      </c>
      <c r="D1683" s="97">
        <v>12</v>
      </c>
      <c r="E1683" s="98">
        <v>350</v>
      </c>
      <c r="F1683" s="70">
        <f t="shared" ca="1" si="101"/>
        <v>4200</v>
      </c>
      <c r="G1683" s="45"/>
      <c r="H1683" s="45"/>
      <c r="I1683" s="45"/>
      <c r="J1683" s="45"/>
    </row>
    <row r="1684" spans="1:10" ht="14.1" customHeight="1" x14ac:dyDescent="0.2">
      <c r="A1684" s="45"/>
      <c r="B1684" s="45"/>
      <c r="C1684" s="45"/>
      <c r="D1684" s="45"/>
      <c r="E1684" s="73" t="s">
        <v>12550</v>
      </c>
      <c r="F1684" s="74">
        <f ca="1">SUM(Table366[MONTO TOTAL ESTIMADO])</f>
        <v>879465</v>
      </c>
      <c r="G1684" s="45"/>
      <c r="H1684" s="45" t="str">
        <f>C1619</f>
        <v>Bienes</v>
      </c>
      <c r="I1684" s="45" t="str">
        <f>E1619</f>
        <v>Sí</v>
      </c>
      <c r="J1684" s="45" t="str">
        <f>D1619</f>
        <v>Compras Menores</v>
      </c>
    </row>
    <row r="1685" spans="1:10" ht="14.1" customHeight="1" thickBot="1" x14ac:dyDescent="0.3"/>
    <row r="1686" spans="1:10" ht="33.75" customHeight="1" thickBot="1" x14ac:dyDescent="0.25">
      <c r="A1686" s="64" t="s">
        <v>16382</v>
      </c>
      <c r="B1686" s="64" t="s">
        <v>161</v>
      </c>
      <c r="C1686" s="64" t="s">
        <v>11724</v>
      </c>
      <c r="D1686" s="64" t="s">
        <v>14377</v>
      </c>
      <c r="E1686" s="64" t="s">
        <v>10962</v>
      </c>
      <c r="F1686" s="64" t="s">
        <v>11095</v>
      </c>
      <c r="G1686" s="45"/>
      <c r="H1686" s="45"/>
      <c r="I1686" s="45"/>
      <c r="J1686" s="45"/>
    </row>
    <row r="1687" spans="1:10" ht="13.5" customHeight="1" thickBot="1" x14ac:dyDescent="0.25">
      <c r="A1687" s="66" t="s">
        <v>18863</v>
      </c>
      <c r="B1687" s="66" t="s">
        <v>18864</v>
      </c>
      <c r="C1687" s="66" t="s">
        <v>17798</v>
      </c>
      <c r="D1687" s="66" t="s">
        <v>1875</v>
      </c>
      <c r="E1687" s="66" t="s">
        <v>17854</v>
      </c>
      <c r="F1687" s="66"/>
      <c r="G1687" s="45"/>
      <c r="H1687" s="45"/>
      <c r="I1687" s="45"/>
      <c r="J1687" s="45"/>
    </row>
    <row r="1688" spans="1:10" ht="14.1" customHeight="1" thickBot="1" x14ac:dyDescent="0.25">
      <c r="A1688" s="101" t="s">
        <v>14827</v>
      </c>
      <c r="B1688" s="67" t="s">
        <v>8528</v>
      </c>
      <c r="C1688" s="76">
        <v>44562</v>
      </c>
      <c r="D1688" s="101" t="s">
        <v>9386</v>
      </c>
      <c r="E1688" s="67" t="s">
        <v>13093</v>
      </c>
      <c r="F1688" s="66" t="s">
        <v>3080</v>
      </c>
      <c r="G1688" s="45"/>
      <c r="H1688" s="45"/>
      <c r="I1688" s="45"/>
      <c r="J1688" s="45"/>
    </row>
    <row r="1689" spans="1:10" ht="14.1" customHeight="1" thickBot="1" x14ac:dyDescent="0.25">
      <c r="A1689" s="102"/>
      <c r="B1689" s="67" t="s">
        <v>1786</v>
      </c>
      <c r="C1689" s="95">
        <f>IF(C1688="","",IF(AND(MONTH(C1688)&gt;=1,MONTH(C1688)&lt;=3),1,IF(AND(MONTH(C1688)&gt;=4,MONTH(C1688)&lt;=6),2,IF(AND(MONTH(C1688)&gt;=7,MONTH(C1688)&lt;=9),3,4))))</f>
        <v>1</v>
      </c>
      <c r="D1689" s="102"/>
      <c r="E1689" s="67" t="s">
        <v>2417</v>
      </c>
      <c r="F1689" s="66" t="s">
        <v>11112</v>
      </c>
      <c r="G1689" s="45"/>
      <c r="H1689" s="45"/>
      <c r="I1689" s="45"/>
      <c r="J1689" s="45"/>
    </row>
    <row r="1690" spans="1:10" ht="14.1" customHeight="1" thickBot="1" x14ac:dyDescent="0.25">
      <c r="A1690" s="102"/>
      <c r="B1690" s="67" t="s">
        <v>12942</v>
      </c>
      <c r="C1690" s="76">
        <v>44651</v>
      </c>
      <c r="D1690" s="102"/>
      <c r="E1690" s="67" t="s">
        <v>3073</v>
      </c>
      <c r="F1690" s="66" t="s">
        <v>11112</v>
      </c>
      <c r="G1690" s="45"/>
      <c r="H1690" s="45"/>
      <c r="I1690" s="45"/>
      <c r="J1690" s="45"/>
    </row>
    <row r="1691" spans="1:10" ht="14.1" customHeight="1" thickBot="1" x14ac:dyDescent="0.25">
      <c r="A1691" s="102"/>
      <c r="B1691" s="67" t="s">
        <v>1786</v>
      </c>
      <c r="C1691" s="95">
        <f>IF(C1690="","",IF(AND(MONTH(C1690)&gt;=1,MONTH(C1690)&lt;=3),1,IF(AND(MONTH(C1690)&gt;=4,MONTH(C1690)&lt;=6),2,IF(AND(MONTH(C1690)&gt;=7,MONTH(C1690)&lt;=9),3,4))))</f>
        <v>1</v>
      </c>
      <c r="D1691" s="102"/>
      <c r="E1691" s="67" t="s">
        <v>13192</v>
      </c>
      <c r="F1691" s="66" t="s">
        <v>11112</v>
      </c>
      <c r="G1691" s="45"/>
      <c r="H1691" s="45"/>
      <c r="I1691" s="45"/>
      <c r="J1691" s="45"/>
    </row>
    <row r="1692" spans="1:10" ht="14.1" customHeight="1" thickBot="1" x14ac:dyDescent="0.25">
      <c r="A1692" s="45"/>
      <c r="B1692" s="45"/>
      <c r="C1692" s="45"/>
      <c r="D1692" s="45"/>
      <c r="E1692" s="45"/>
      <c r="F1692" s="45"/>
      <c r="G1692" s="45"/>
      <c r="H1692" s="45"/>
      <c r="I1692" s="45"/>
      <c r="J1692" s="45"/>
    </row>
    <row r="1693" spans="1:10" ht="14.1" customHeight="1" thickBot="1" x14ac:dyDescent="0.25">
      <c r="A1693" s="72" t="s">
        <v>15735</v>
      </c>
      <c r="B1693" s="72" t="s">
        <v>16146</v>
      </c>
      <c r="C1693" s="72" t="s">
        <v>15641</v>
      </c>
      <c r="D1693" s="72" t="s">
        <v>15251</v>
      </c>
      <c r="E1693" s="72" t="s">
        <v>6932</v>
      </c>
      <c r="F1693" s="72" t="s">
        <v>15280</v>
      </c>
      <c r="G1693" s="45"/>
      <c r="H1693" s="45"/>
      <c r="I1693" s="45"/>
      <c r="J1693" s="45"/>
    </row>
    <row r="1694" spans="1:10" ht="14.1" customHeight="1" x14ac:dyDescent="0.2">
      <c r="A1694" s="84">
        <v>47131706</v>
      </c>
      <c r="B1694" s="69" t="str">
        <f t="shared" ref="B1694:B1725" ca="1" si="102">IFERROR(INDEX(UNSPSCDes,MATCH(INDIRECT(ADDRESS(ROW(),COLUMN()-1,4)),UNSPSCCode,0)),"")</f>
        <v>Dispensadores de ambientadores</v>
      </c>
      <c r="C1694" s="82" t="s">
        <v>1449</v>
      </c>
      <c r="D1694" s="81">
        <v>114</v>
      </c>
      <c r="E1694" s="71">
        <v>200</v>
      </c>
      <c r="F1694" s="70">
        <f t="shared" ref="F1694:F1725" ca="1" si="103">INDIRECT(ADDRESS(ROW(),COLUMN()-2,4))*INDIRECT(ADDRESS(ROW(),COLUMN()-1,4))</f>
        <v>22800</v>
      </c>
      <c r="G1694" s="45"/>
      <c r="H1694" s="45"/>
      <c r="I1694" s="45"/>
      <c r="J1694" s="45"/>
    </row>
    <row r="1695" spans="1:10" ht="13.5" customHeight="1" x14ac:dyDescent="0.2">
      <c r="A1695" s="84">
        <v>47131706</v>
      </c>
      <c r="B1695" s="69" t="str">
        <f t="shared" ca="1" si="102"/>
        <v>Dispensadores de ambientadores</v>
      </c>
      <c r="C1695" s="82" t="s">
        <v>1449</v>
      </c>
      <c r="D1695" s="81">
        <v>31</v>
      </c>
      <c r="E1695" s="71">
        <v>500</v>
      </c>
      <c r="F1695" s="70">
        <f t="shared" ca="1" si="103"/>
        <v>15500</v>
      </c>
      <c r="G1695" s="45"/>
      <c r="H1695" s="45"/>
      <c r="I1695" s="45"/>
      <c r="J1695" s="45"/>
    </row>
    <row r="1696" spans="1:10" ht="13.5" customHeight="1" x14ac:dyDescent="0.2">
      <c r="A1696" s="84">
        <v>47131706</v>
      </c>
      <c r="B1696" s="69" t="str">
        <f t="shared" ca="1" si="102"/>
        <v>Dispensadores de ambientadores</v>
      </c>
      <c r="C1696" s="82" t="s">
        <v>1449</v>
      </c>
      <c r="D1696" s="81">
        <v>15</v>
      </c>
      <c r="E1696" s="71">
        <v>700</v>
      </c>
      <c r="F1696" s="70">
        <f t="shared" ca="1" si="103"/>
        <v>10500</v>
      </c>
      <c r="G1696" s="45"/>
      <c r="H1696" s="45"/>
      <c r="I1696" s="45"/>
      <c r="J1696" s="45"/>
    </row>
    <row r="1697" spans="1:10" ht="13.5" customHeight="1" x14ac:dyDescent="0.2">
      <c r="A1697" s="84">
        <v>12352104</v>
      </c>
      <c r="B1697" s="69" t="str">
        <f t="shared" ca="1" si="102"/>
        <v>Alcoholes o sus sustitutos</v>
      </c>
      <c r="C1697" s="82" t="s">
        <v>9560</v>
      </c>
      <c r="D1697" s="81">
        <v>15</v>
      </c>
      <c r="E1697" s="71">
        <v>800</v>
      </c>
      <c r="F1697" s="70">
        <f t="shared" ca="1" si="103"/>
        <v>12000</v>
      </c>
      <c r="G1697" s="45"/>
      <c r="H1697" s="45"/>
      <c r="I1697" s="45"/>
      <c r="J1697" s="45"/>
    </row>
    <row r="1698" spans="1:10" ht="13.5" customHeight="1" x14ac:dyDescent="0.2">
      <c r="A1698" s="84">
        <v>47131831</v>
      </c>
      <c r="B1698" s="69" t="str">
        <f t="shared" ca="1" si="102"/>
        <v>Ácido muriático</v>
      </c>
      <c r="C1698" s="82" t="s">
        <v>9560</v>
      </c>
      <c r="D1698" s="81">
        <v>15</v>
      </c>
      <c r="E1698" s="71">
        <v>200</v>
      </c>
      <c r="F1698" s="70">
        <f t="shared" ca="1" si="103"/>
        <v>3000</v>
      </c>
      <c r="G1698" s="45"/>
      <c r="H1698" s="45"/>
      <c r="I1698" s="45"/>
      <c r="J1698" s="45"/>
    </row>
    <row r="1699" spans="1:10" ht="13.5" customHeight="1" x14ac:dyDescent="0.2">
      <c r="A1699" s="84">
        <v>47131804</v>
      </c>
      <c r="B1699" s="69" t="str">
        <f t="shared" ca="1" si="102"/>
        <v>Limpiadores de amoniaco</v>
      </c>
      <c r="C1699" s="82" t="s">
        <v>9560</v>
      </c>
      <c r="D1699" s="81">
        <v>15</v>
      </c>
      <c r="E1699" s="71">
        <v>400</v>
      </c>
      <c r="F1699" s="70">
        <f t="shared" ca="1" si="103"/>
        <v>6000</v>
      </c>
      <c r="G1699" s="45"/>
      <c r="H1699" s="45"/>
      <c r="I1699" s="45"/>
      <c r="J1699" s="45"/>
    </row>
    <row r="1700" spans="1:10" ht="13.5" customHeight="1" x14ac:dyDescent="0.2">
      <c r="A1700" s="84">
        <v>47131830</v>
      </c>
      <c r="B1700" s="69" t="str">
        <f t="shared" ca="1" si="102"/>
        <v>Limpiadores de muebles</v>
      </c>
      <c r="C1700" s="82" t="s">
        <v>9560</v>
      </c>
      <c r="D1700" s="81">
        <v>35</v>
      </c>
      <c r="E1700" s="71">
        <v>400</v>
      </c>
      <c r="F1700" s="70">
        <f t="shared" ca="1" si="103"/>
        <v>14000</v>
      </c>
      <c r="G1700" s="45"/>
      <c r="H1700" s="45"/>
      <c r="I1700" s="45"/>
      <c r="J1700" s="45"/>
    </row>
    <row r="1701" spans="1:10" ht="13.5" customHeight="1" x14ac:dyDescent="0.2">
      <c r="A1701" s="84">
        <v>12181502</v>
      </c>
      <c r="B1701" s="69" t="str">
        <f t="shared" ca="1" si="102"/>
        <v>Ceras naturales</v>
      </c>
      <c r="C1701" s="82" t="s">
        <v>9560</v>
      </c>
      <c r="D1701" s="81">
        <v>6</v>
      </c>
      <c r="E1701" s="71">
        <v>750</v>
      </c>
      <c r="F1701" s="70">
        <f t="shared" ca="1" si="103"/>
        <v>4500</v>
      </c>
      <c r="G1701" s="45"/>
      <c r="H1701" s="45"/>
      <c r="I1701" s="45"/>
      <c r="J1701" s="45"/>
    </row>
    <row r="1702" spans="1:10" ht="13.5" customHeight="1" x14ac:dyDescent="0.2">
      <c r="A1702" s="84">
        <v>12181502</v>
      </c>
      <c r="B1702" s="69" t="str">
        <f t="shared" ca="1" si="102"/>
        <v>Ceras naturales</v>
      </c>
      <c r="C1702" s="82" t="s">
        <v>15636</v>
      </c>
      <c r="D1702" s="81">
        <v>2</v>
      </c>
      <c r="E1702" s="71">
        <v>750</v>
      </c>
      <c r="F1702" s="70">
        <f t="shared" ca="1" si="103"/>
        <v>1500</v>
      </c>
      <c r="G1702" s="45"/>
      <c r="H1702" s="45"/>
      <c r="I1702" s="45"/>
      <c r="J1702" s="45"/>
    </row>
    <row r="1703" spans="1:10" ht="13.5" customHeight="1" x14ac:dyDescent="0.2">
      <c r="A1703" s="84">
        <v>12181502</v>
      </c>
      <c r="B1703" s="69" t="str">
        <f t="shared" ca="1" si="102"/>
        <v>Ceras naturales</v>
      </c>
      <c r="C1703" s="82" t="s">
        <v>1449</v>
      </c>
      <c r="D1703" s="81">
        <v>10</v>
      </c>
      <c r="E1703" s="71">
        <v>750</v>
      </c>
      <c r="F1703" s="70">
        <f t="shared" ca="1" si="103"/>
        <v>7500</v>
      </c>
      <c r="G1703" s="45"/>
      <c r="H1703" s="45"/>
      <c r="I1703" s="45"/>
      <c r="J1703" s="45"/>
    </row>
    <row r="1704" spans="1:10" ht="13.5" customHeight="1" x14ac:dyDescent="0.2">
      <c r="A1704" s="84">
        <v>12181502</v>
      </c>
      <c r="B1704" s="69" t="str">
        <f t="shared" ca="1" si="102"/>
        <v>Ceras naturales</v>
      </c>
      <c r="C1704" s="82" t="s">
        <v>15636</v>
      </c>
      <c r="D1704" s="81">
        <v>20</v>
      </c>
      <c r="E1704" s="71">
        <v>750</v>
      </c>
      <c r="F1704" s="70">
        <f t="shared" ca="1" si="103"/>
        <v>15000</v>
      </c>
      <c r="G1704" s="45"/>
      <c r="H1704" s="45"/>
      <c r="I1704" s="45"/>
      <c r="J1704" s="45"/>
    </row>
    <row r="1705" spans="1:10" ht="13.5" customHeight="1" x14ac:dyDescent="0.2">
      <c r="A1705" s="84">
        <v>12141901</v>
      </c>
      <c r="B1705" s="69" t="str">
        <f t="shared" ca="1" si="102"/>
        <v>Cloro cl</v>
      </c>
      <c r="C1705" s="82" t="s">
        <v>9560</v>
      </c>
      <c r="D1705" s="81">
        <v>200</v>
      </c>
      <c r="E1705" s="71">
        <v>80</v>
      </c>
      <c r="F1705" s="70">
        <f t="shared" ca="1" si="103"/>
        <v>16000</v>
      </c>
      <c r="G1705" s="45"/>
      <c r="H1705" s="45"/>
      <c r="I1705" s="45"/>
      <c r="J1705" s="45"/>
    </row>
    <row r="1706" spans="1:10" ht="13.5" customHeight="1" x14ac:dyDescent="0.2">
      <c r="A1706" s="84">
        <v>12141901</v>
      </c>
      <c r="B1706" s="69" t="str">
        <f t="shared" ca="1" si="102"/>
        <v>Cloro cl</v>
      </c>
      <c r="C1706" s="82" t="s">
        <v>15636</v>
      </c>
      <c r="D1706" s="81">
        <v>55</v>
      </c>
      <c r="E1706" s="71">
        <v>550</v>
      </c>
      <c r="F1706" s="70">
        <f t="shared" ca="1" si="103"/>
        <v>30250</v>
      </c>
      <c r="G1706" s="45"/>
      <c r="H1706" s="45"/>
      <c r="I1706" s="45"/>
      <c r="J1706" s="45"/>
    </row>
    <row r="1707" spans="1:10" ht="13.5" customHeight="1" x14ac:dyDescent="0.2">
      <c r="A1707" s="84">
        <v>41121813</v>
      </c>
      <c r="B1707" s="69" t="str">
        <f t="shared" ca="1" si="102"/>
        <v>Cubetas</v>
      </c>
      <c r="C1707" s="82" t="s">
        <v>1449</v>
      </c>
      <c r="D1707" s="81">
        <v>31</v>
      </c>
      <c r="E1707" s="71">
        <v>350</v>
      </c>
      <c r="F1707" s="70">
        <f t="shared" ca="1" si="103"/>
        <v>10850</v>
      </c>
      <c r="G1707" s="45"/>
      <c r="H1707" s="45"/>
      <c r="I1707" s="45"/>
      <c r="J1707" s="45"/>
    </row>
    <row r="1708" spans="1:10" ht="13.5" customHeight="1" x14ac:dyDescent="0.2">
      <c r="A1708" s="84">
        <v>52151503</v>
      </c>
      <c r="B1708" s="69" t="str">
        <f t="shared" ca="1" si="102"/>
        <v>Cubiertos desechables para uso doméstico</v>
      </c>
      <c r="C1708" s="82" t="s">
        <v>4735</v>
      </c>
      <c r="D1708" s="81">
        <v>30</v>
      </c>
      <c r="E1708" s="71">
        <v>40</v>
      </c>
      <c r="F1708" s="70">
        <f t="shared" ca="1" si="103"/>
        <v>1200</v>
      </c>
      <c r="G1708" s="45"/>
      <c r="H1708" s="45"/>
      <c r="I1708" s="45"/>
      <c r="J1708" s="45"/>
    </row>
    <row r="1709" spans="1:10" ht="13.5" customHeight="1" x14ac:dyDescent="0.2">
      <c r="A1709" s="84">
        <v>52151503</v>
      </c>
      <c r="B1709" s="69" t="str">
        <f t="shared" ca="1" si="102"/>
        <v>Cubiertos desechables para uso doméstico</v>
      </c>
      <c r="C1709" s="82" t="s">
        <v>4735</v>
      </c>
      <c r="D1709" s="81">
        <v>30</v>
      </c>
      <c r="E1709" s="71">
        <v>40</v>
      </c>
      <c r="F1709" s="70">
        <f t="shared" ca="1" si="103"/>
        <v>1200</v>
      </c>
      <c r="G1709" s="45"/>
      <c r="H1709" s="45"/>
      <c r="I1709" s="45"/>
      <c r="J1709" s="45"/>
    </row>
    <row r="1710" spans="1:10" ht="13.5" customHeight="1" x14ac:dyDescent="0.2">
      <c r="A1710" s="84">
        <v>52151503</v>
      </c>
      <c r="B1710" s="69" t="str">
        <f t="shared" ca="1" si="102"/>
        <v>Cubiertos desechables para uso doméstico</v>
      </c>
      <c r="C1710" s="82" t="s">
        <v>4735</v>
      </c>
      <c r="D1710" s="81">
        <v>12</v>
      </c>
      <c r="E1710" s="71">
        <v>40</v>
      </c>
      <c r="F1710" s="70">
        <f t="shared" ca="1" si="103"/>
        <v>480</v>
      </c>
      <c r="G1710" s="45"/>
      <c r="H1710" s="45"/>
      <c r="I1710" s="45"/>
      <c r="J1710" s="45"/>
    </row>
    <row r="1711" spans="1:10" ht="13.5" customHeight="1" x14ac:dyDescent="0.2">
      <c r="A1711" s="84">
        <v>47131803</v>
      </c>
      <c r="B1711" s="69" t="str">
        <f t="shared" ca="1" si="102"/>
        <v>Desinfectantes para uso doméstico</v>
      </c>
      <c r="C1711" s="82" t="s">
        <v>1449</v>
      </c>
      <c r="D1711" s="81">
        <v>48</v>
      </c>
      <c r="E1711" s="71">
        <v>300</v>
      </c>
      <c r="F1711" s="70">
        <f t="shared" ca="1" si="103"/>
        <v>14400</v>
      </c>
      <c r="G1711" s="45"/>
      <c r="H1711" s="45"/>
      <c r="I1711" s="45"/>
      <c r="J1711" s="45"/>
    </row>
    <row r="1712" spans="1:10" ht="13.5" customHeight="1" x14ac:dyDescent="0.2">
      <c r="A1712" s="84">
        <v>47131803</v>
      </c>
      <c r="B1712" s="69" t="str">
        <f t="shared" ca="1" si="102"/>
        <v>Desinfectantes para uso doméstico</v>
      </c>
      <c r="C1712" s="82" t="s">
        <v>9560</v>
      </c>
      <c r="D1712" s="81">
        <v>171</v>
      </c>
      <c r="E1712" s="71">
        <v>140</v>
      </c>
      <c r="F1712" s="70">
        <f t="shared" ca="1" si="103"/>
        <v>23940</v>
      </c>
      <c r="G1712" s="45"/>
      <c r="H1712" s="45"/>
      <c r="I1712" s="45"/>
      <c r="J1712" s="45"/>
    </row>
    <row r="1713" spans="1:10" ht="13.5" customHeight="1" x14ac:dyDescent="0.2">
      <c r="A1713" s="84">
        <v>47131821</v>
      </c>
      <c r="B1713" s="69" t="str">
        <f t="shared" ca="1" si="102"/>
        <v>Compuestos desengrasantes</v>
      </c>
      <c r="C1713" s="82" t="s">
        <v>9560</v>
      </c>
      <c r="D1713" s="81">
        <v>62</v>
      </c>
      <c r="E1713" s="71">
        <v>350</v>
      </c>
      <c r="F1713" s="70">
        <f t="shared" ca="1" si="103"/>
        <v>21700</v>
      </c>
      <c r="G1713" s="45"/>
      <c r="H1713" s="45"/>
      <c r="I1713" s="45"/>
      <c r="J1713" s="45"/>
    </row>
    <row r="1714" spans="1:10" ht="13.5" customHeight="1" x14ac:dyDescent="0.2">
      <c r="A1714" s="84">
        <v>47131803</v>
      </c>
      <c r="B1714" s="69" t="str">
        <f t="shared" ca="1" si="102"/>
        <v>Desinfectantes para uso doméstico</v>
      </c>
      <c r="C1714" s="82" t="s">
        <v>18865</v>
      </c>
      <c r="D1714" s="81">
        <v>6</v>
      </c>
      <c r="E1714" s="71">
        <v>140</v>
      </c>
      <c r="F1714" s="70">
        <f t="shared" ca="1" si="103"/>
        <v>840</v>
      </c>
      <c r="G1714" s="45"/>
      <c r="H1714" s="45"/>
      <c r="I1714" s="45"/>
      <c r="J1714" s="45"/>
    </row>
    <row r="1715" spans="1:10" ht="13.5" customHeight="1" x14ac:dyDescent="0.2">
      <c r="A1715" s="84">
        <v>12161902</v>
      </c>
      <c r="B1715" s="69" t="str">
        <f t="shared" ca="1" si="102"/>
        <v>Surfactantes detergentes</v>
      </c>
      <c r="C1715" s="82" t="s">
        <v>15636</v>
      </c>
      <c r="D1715" s="81">
        <v>270</v>
      </c>
      <c r="E1715" s="71">
        <v>100</v>
      </c>
      <c r="F1715" s="70">
        <f t="shared" ca="1" si="103"/>
        <v>27000</v>
      </c>
      <c r="G1715" s="45"/>
      <c r="H1715" s="45"/>
      <c r="I1715" s="45"/>
      <c r="J1715" s="45"/>
    </row>
    <row r="1716" spans="1:10" ht="13.5" customHeight="1" x14ac:dyDescent="0.2">
      <c r="A1716" s="84">
        <v>14111706</v>
      </c>
      <c r="B1716" s="69" t="str">
        <f t="shared" ca="1" si="102"/>
        <v>Manteles de papel</v>
      </c>
      <c r="C1716" s="82" t="s">
        <v>1449</v>
      </c>
      <c r="D1716" s="81">
        <v>6</v>
      </c>
      <c r="E1716" s="71">
        <v>150</v>
      </c>
      <c r="F1716" s="70">
        <f t="shared" ca="1" si="103"/>
        <v>900</v>
      </c>
      <c r="G1716" s="45"/>
      <c r="H1716" s="45"/>
      <c r="I1716" s="45"/>
      <c r="J1716" s="45"/>
    </row>
    <row r="1717" spans="1:10" ht="13.5" customHeight="1" x14ac:dyDescent="0.2">
      <c r="A1717" s="84">
        <v>47131604</v>
      </c>
      <c r="B1717" s="69" t="str">
        <f t="shared" ca="1" si="102"/>
        <v>Escobas</v>
      </c>
      <c r="C1717" s="82" t="s">
        <v>1449</v>
      </c>
      <c r="D1717" s="81">
        <v>101</v>
      </c>
      <c r="E1717" s="71">
        <v>150</v>
      </c>
      <c r="F1717" s="70">
        <f t="shared" ca="1" si="103"/>
        <v>15150</v>
      </c>
      <c r="G1717" s="45"/>
      <c r="H1717" s="45"/>
      <c r="I1717" s="45"/>
      <c r="J1717" s="45"/>
    </row>
    <row r="1718" spans="1:10" ht="13.5" customHeight="1" x14ac:dyDescent="0.2">
      <c r="A1718" s="84">
        <v>47131608</v>
      </c>
      <c r="B1718" s="69" t="str">
        <f t="shared" ca="1" si="102"/>
        <v>Cepillos de baño</v>
      </c>
      <c r="C1718" s="82" t="s">
        <v>1449</v>
      </c>
      <c r="D1718" s="81">
        <v>15</v>
      </c>
      <c r="E1718" s="71">
        <v>150</v>
      </c>
      <c r="F1718" s="70">
        <f t="shared" ca="1" si="103"/>
        <v>2250</v>
      </c>
      <c r="G1718" s="45"/>
      <c r="H1718" s="45"/>
      <c r="I1718" s="45"/>
      <c r="J1718" s="45"/>
    </row>
    <row r="1719" spans="1:10" ht="13.5" customHeight="1" x14ac:dyDescent="0.2">
      <c r="A1719" s="84">
        <v>47121701</v>
      </c>
      <c r="B1719" s="69" t="str">
        <f t="shared" ca="1" si="102"/>
        <v>Bolsas de basura</v>
      </c>
      <c r="C1719" s="82" t="s">
        <v>4735</v>
      </c>
      <c r="D1719" s="81">
        <v>105</v>
      </c>
      <c r="E1719" s="71">
        <v>100</v>
      </c>
      <c r="F1719" s="70">
        <f t="shared" ca="1" si="103"/>
        <v>10500</v>
      </c>
      <c r="G1719" s="45"/>
      <c r="H1719" s="45"/>
      <c r="I1719" s="45"/>
      <c r="J1719" s="45"/>
    </row>
    <row r="1720" spans="1:10" ht="13.5" customHeight="1" x14ac:dyDescent="0.2">
      <c r="A1720" s="84">
        <v>47121701</v>
      </c>
      <c r="B1720" s="69" t="str">
        <f t="shared" ca="1" si="102"/>
        <v>Bolsas de basura</v>
      </c>
      <c r="C1720" s="82" t="s">
        <v>4735</v>
      </c>
      <c r="D1720" s="81">
        <v>100</v>
      </c>
      <c r="E1720" s="71">
        <v>150</v>
      </c>
      <c r="F1720" s="70">
        <f t="shared" ca="1" si="103"/>
        <v>15000</v>
      </c>
      <c r="G1720" s="45"/>
      <c r="H1720" s="45"/>
      <c r="I1720" s="45"/>
      <c r="J1720" s="45"/>
    </row>
    <row r="1721" spans="1:10" ht="13.5" customHeight="1" x14ac:dyDescent="0.2">
      <c r="A1721" s="84">
        <v>47121701</v>
      </c>
      <c r="B1721" s="69" t="str">
        <f t="shared" ca="1" si="102"/>
        <v>Bolsas de basura</v>
      </c>
      <c r="C1721" s="82" t="s">
        <v>4735</v>
      </c>
      <c r="D1721" s="81">
        <v>15</v>
      </c>
      <c r="E1721" s="71">
        <v>200</v>
      </c>
      <c r="F1721" s="70">
        <f t="shared" ca="1" si="103"/>
        <v>3000</v>
      </c>
      <c r="G1721" s="45"/>
      <c r="H1721" s="45"/>
      <c r="I1721" s="45"/>
      <c r="J1721" s="45"/>
    </row>
    <row r="1722" spans="1:10" ht="13.5" customHeight="1" x14ac:dyDescent="0.2">
      <c r="A1722" s="84">
        <v>47121701</v>
      </c>
      <c r="B1722" s="69" t="str">
        <f t="shared" ca="1" si="102"/>
        <v>Bolsas de basura</v>
      </c>
      <c r="C1722" s="82" t="s">
        <v>4735</v>
      </c>
      <c r="D1722" s="81">
        <v>72</v>
      </c>
      <c r="E1722" s="71">
        <v>550</v>
      </c>
      <c r="F1722" s="70">
        <f t="shared" ca="1" si="103"/>
        <v>39600</v>
      </c>
      <c r="G1722" s="45"/>
      <c r="H1722" s="45"/>
      <c r="I1722" s="45"/>
      <c r="J1722" s="45"/>
    </row>
    <row r="1723" spans="1:10" ht="13.5" customHeight="1" x14ac:dyDescent="0.2">
      <c r="A1723" s="84">
        <v>47121701</v>
      </c>
      <c r="B1723" s="69" t="str">
        <f t="shared" ca="1" si="102"/>
        <v>Bolsas de basura</v>
      </c>
      <c r="C1723" s="82" t="s">
        <v>4735</v>
      </c>
      <c r="D1723" s="81">
        <v>15</v>
      </c>
      <c r="E1723" s="71">
        <v>200</v>
      </c>
      <c r="F1723" s="70">
        <f t="shared" ca="1" si="103"/>
        <v>3000</v>
      </c>
      <c r="G1723" s="45"/>
      <c r="H1723" s="45"/>
      <c r="I1723" s="45"/>
      <c r="J1723" s="45"/>
    </row>
    <row r="1724" spans="1:10" ht="13.5" customHeight="1" x14ac:dyDescent="0.2">
      <c r="A1724" s="84">
        <v>47121701</v>
      </c>
      <c r="B1724" s="69" t="str">
        <f t="shared" ca="1" si="102"/>
        <v>Bolsas de basura</v>
      </c>
      <c r="C1724" s="82" t="s">
        <v>4735</v>
      </c>
      <c r="D1724" s="81">
        <v>6</v>
      </c>
      <c r="E1724" s="71">
        <v>200</v>
      </c>
      <c r="F1724" s="70">
        <f t="shared" ca="1" si="103"/>
        <v>1200</v>
      </c>
      <c r="G1724" s="45"/>
      <c r="H1724" s="45"/>
      <c r="I1724" s="45"/>
      <c r="J1724" s="45"/>
    </row>
    <row r="1725" spans="1:10" ht="13.5" customHeight="1" x14ac:dyDescent="0.2">
      <c r="A1725" s="84">
        <v>42132203</v>
      </c>
      <c r="B1725" s="69" t="str">
        <f t="shared" ca="1" si="102"/>
        <v>Guantes de examen o para procedimientos no quirúrgicos</v>
      </c>
      <c r="C1725" s="82" t="s">
        <v>16988</v>
      </c>
      <c r="D1725" s="81">
        <v>44</v>
      </c>
      <c r="E1725" s="71">
        <v>800</v>
      </c>
      <c r="F1725" s="70">
        <f t="shared" ca="1" si="103"/>
        <v>35200</v>
      </c>
      <c r="G1725" s="45"/>
      <c r="H1725" s="45"/>
      <c r="I1725" s="45"/>
      <c r="J1725" s="45"/>
    </row>
    <row r="1726" spans="1:10" ht="13.5" customHeight="1" x14ac:dyDescent="0.2">
      <c r="A1726" s="84">
        <v>42132203</v>
      </c>
      <c r="B1726" s="69" t="str">
        <f t="shared" ref="B1726:B1760" ca="1" si="104">IFERROR(INDEX(UNSPSCDes,MATCH(INDIRECT(ADDRESS(ROW(),COLUMN()-1,4)),UNSPSCCode,0)),"")</f>
        <v>Guantes de examen o para procedimientos no quirúrgicos</v>
      </c>
      <c r="C1726" s="82" t="s">
        <v>16988</v>
      </c>
      <c r="D1726" s="81">
        <v>75</v>
      </c>
      <c r="E1726" s="71">
        <v>400</v>
      </c>
      <c r="F1726" s="70">
        <f t="shared" ref="F1726:F1760" ca="1" si="105">INDIRECT(ADDRESS(ROW(),COLUMN()-2,4))*INDIRECT(ADDRESS(ROW(),COLUMN()-1,4))</f>
        <v>30000</v>
      </c>
      <c r="G1726" s="45"/>
      <c r="H1726" s="45"/>
      <c r="I1726" s="45"/>
      <c r="J1726" s="45"/>
    </row>
    <row r="1727" spans="1:10" ht="13.5" customHeight="1" x14ac:dyDescent="0.2">
      <c r="A1727" s="84">
        <v>10191509</v>
      </c>
      <c r="B1727" s="69" t="str">
        <f t="shared" ca="1" si="104"/>
        <v>Insecticidas</v>
      </c>
      <c r="C1727" s="82" t="s">
        <v>1449</v>
      </c>
      <c r="D1727" s="81">
        <v>13</v>
      </c>
      <c r="E1727" s="71">
        <v>390</v>
      </c>
      <c r="F1727" s="70">
        <f t="shared" ca="1" si="105"/>
        <v>5070</v>
      </c>
      <c r="G1727" s="45"/>
      <c r="H1727" s="45"/>
      <c r="I1727" s="45"/>
      <c r="J1727" s="45"/>
    </row>
    <row r="1728" spans="1:10" ht="13.5" customHeight="1" x14ac:dyDescent="0.2">
      <c r="A1728" s="84">
        <v>53131608</v>
      </c>
      <c r="B1728" s="69" t="str">
        <f t="shared" ca="1" si="104"/>
        <v>Jabones</v>
      </c>
      <c r="C1728" s="82" t="s">
        <v>9560</v>
      </c>
      <c r="D1728" s="81">
        <v>80</v>
      </c>
      <c r="E1728" s="71">
        <v>300</v>
      </c>
      <c r="F1728" s="70">
        <f t="shared" ca="1" si="105"/>
        <v>24000</v>
      </c>
      <c r="G1728" s="45"/>
      <c r="H1728" s="45"/>
      <c r="I1728" s="45"/>
      <c r="J1728" s="45"/>
    </row>
    <row r="1729" spans="1:10" ht="13.5" customHeight="1" x14ac:dyDescent="0.2">
      <c r="A1729" s="84">
        <v>53131608</v>
      </c>
      <c r="B1729" s="69" t="str">
        <f t="shared" ca="1" si="104"/>
        <v>Jabones</v>
      </c>
      <c r="C1729" s="82" t="s">
        <v>9560</v>
      </c>
      <c r="D1729" s="81">
        <v>77</v>
      </c>
      <c r="E1729" s="71">
        <v>300</v>
      </c>
      <c r="F1729" s="70">
        <f t="shared" ca="1" si="105"/>
        <v>23100</v>
      </c>
      <c r="G1729" s="45"/>
      <c r="H1729" s="45"/>
      <c r="I1729" s="45"/>
      <c r="J1729" s="45"/>
    </row>
    <row r="1730" spans="1:10" ht="13.5" customHeight="1" x14ac:dyDescent="0.2">
      <c r="A1730" s="84">
        <v>47131501</v>
      </c>
      <c r="B1730" s="69" t="str">
        <f t="shared" ca="1" si="104"/>
        <v>Trapos</v>
      </c>
      <c r="C1730" s="82" t="s">
        <v>1449</v>
      </c>
      <c r="D1730" s="81">
        <v>94</v>
      </c>
      <c r="E1730" s="71">
        <v>100</v>
      </c>
      <c r="F1730" s="70">
        <f t="shared" ca="1" si="105"/>
        <v>9400</v>
      </c>
      <c r="G1730" s="45"/>
      <c r="H1730" s="45"/>
      <c r="I1730" s="45"/>
      <c r="J1730" s="45"/>
    </row>
    <row r="1731" spans="1:10" ht="13.5" customHeight="1" x14ac:dyDescent="0.2">
      <c r="A1731" s="84">
        <v>47131824</v>
      </c>
      <c r="B1731" s="69" t="str">
        <f t="shared" ca="1" si="104"/>
        <v>Limpiadores de vidrio o ventanas</v>
      </c>
      <c r="C1731" s="82" t="s">
        <v>9560</v>
      </c>
      <c r="D1731" s="81">
        <v>14</v>
      </c>
      <c r="E1731" s="71">
        <v>230</v>
      </c>
      <c r="F1731" s="70">
        <f t="shared" ca="1" si="105"/>
        <v>3220</v>
      </c>
      <c r="G1731" s="45"/>
      <c r="H1731" s="45"/>
      <c r="I1731" s="45"/>
      <c r="J1731" s="45"/>
    </row>
    <row r="1732" spans="1:10" ht="13.5" customHeight="1" x14ac:dyDescent="0.2">
      <c r="A1732" s="84">
        <v>46181501</v>
      </c>
      <c r="B1732" s="69" t="str">
        <f t="shared" ca="1" si="104"/>
        <v>Delantales protectores</v>
      </c>
      <c r="C1732" s="82" t="s">
        <v>1449</v>
      </c>
      <c r="D1732" s="81">
        <v>5</v>
      </c>
      <c r="E1732" s="71">
        <v>500</v>
      </c>
      <c r="F1732" s="70">
        <f t="shared" ca="1" si="105"/>
        <v>2500</v>
      </c>
      <c r="G1732" s="45"/>
      <c r="H1732" s="45"/>
      <c r="I1732" s="45"/>
      <c r="J1732" s="45"/>
    </row>
    <row r="1733" spans="1:10" ht="13.5" customHeight="1" x14ac:dyDescent="0.2">
      <c r="A1733" s="84">
        <v>53131626</v>
      </c>
      <c r="B1733" s="69" t="str">
        <f t="shared" ca="1" si="104"/>
        <v>Desinfectante de manos</v>
      </c>
      <c r="C1733" s="82" t="s">
        <v>1449</v>
      </c>
      <c r="D1733" s="81">
        <v>105</v>
      </c>
      <c r="E1733" s="71">
        <v>300</v>
      </c>
      <c r="F1733" s="70">
        <f t="shared" ca="1" si="105"/>
        <v>31500</v>
      </c>
      <c r="G1733" s="45"/>
      <c r="H1733" s="45"/>
      <c r="I1733" s="45"/>
      <c r="J1733" s="45"/>
    </row>
    <row r="1734" spans="1:10" ht="13.5" customHeight="1" x14ac:dyDescent="0.2">
      <c r="A1734" s="84">
        <v>46182002</v>
      </c>
      <c r="B1734" s="69" t="str">
        <f t="shared" ca="1" si="104"/>
        <v>Respiradores</v>
      </c>
      <c r="C1734" s="82" t="s">
        <v>16988</v>
      </c>
      <c r="D1734" s="81">
        <v>56</v>
      </c>
      <c r="E1734" s="71">
        <v>400</v>
      </c>
      <c r="F1734" s="70">
        <f t="shared" ca="1" si="105"/>
        <v>22400</v>
      </c>
      <c r="G1734" s="45"/>
      <c r="H1734" s="45"/>
      <c r="I1734" s="45"/>
      <c r="J1734" s="45"/>
    </row>
    <row r="1735" spans="1:10" ht="13.5" customHeight="1" x14ac:dyDescent="0.2">
      <c r="A1735" s="84">
        <v>47131609</v>
      </c>
      <c r="B1735" s="69" t="str">
        <f t="shared" ca="1" si="104"/>
        <v>Manijas de escobas o traperos</v>
      </c>
      <c r="C1735" s="82" t="s">
        <v>1449</v>
      </c>
      <c r="D1735" s="81">
        <v>50</v>
      </c>
      <c r="E1735" s="71">
        <v>150</v>
      </c>
      <c r="F1735" s="70">
        <f t="shared" ca="1" si="105"/>
        <v>7500</v>
      </c>
      <c r="G1735" s="45"/>
      <c r="H1735" s="45"/>
      <c r="I1735" s="45"/>
      <c r="J1735" s="45"/>
    </row>
    <row r="1736" spans="1:10" ht="13.5" customHeight="1" x14ac:dyDescent="0.2">
      <c r="A1736" s="84">
        <v>14111704</v>
      </c>
      <c r="B1736" s="69" t="str">
        <f t="shared" ca="1" si="104"/>
        <v>Papel higiénico</v>
      </c>
      <c r="C1736" s="82" t="s">
        <v>16988</v>
      </c>
      <c r="D1736" s="81">
        <v>100</v>
      </c>
      <c r="E1736" s="71">
        <v>700</v>
      </c>
      <c r="F1736" s="70">
        <f t="shared" ca="1" si="105"/>
        <v>70000</v>
      </c>
      <c r="G1736" s="45"/>
      <c r="H1736" s="45"/>
      <c r="I1736" s="45"/>
      <c r="J1736" s="45"/>
    </row>
    <row r="1737" spans="1:10" ht="13.5" customHeight="1" x14ac:dyDescent="0.2">
      <c r="A1737" s="84">
        <v>14111703</v>
      </c>
      <c r="B1737" s="69" t="str">
        <f t="shared" ca="1" si="104"/>
        <v>Toallas de papel</v>
      </c>
      <c r="C1737" s="82" t="s">
        <v>16988</v>
      </c>
      <c r="D1737" s="81">
        <v>92</v>
      </c>
      <c r="E1737" s="71">
        <v>1400</v>
      </c>
      <c r="F1737" s="70">
        <f t="shared" ca="1" si="105"/>
        <v>128800</v>
      </c>
      <c r="G1737" s="45"/>
      <c r="H1737" s="45"/>
      <c r="I1737" s="45"/>
      <c r="J1737" s="45"/>
    </row>
    <row r="1738" spans="1:10" ht="13.5" customHeight="1" x14ac:dyDescent="0.2">
      <c r="A1738" s="84">
        <v>14111703</v>
      </c>
      <c r="B1738" s="69" t="str">
        <f t="shared" ca="1" si="104"/>
        <v>Toallas de papel</v>
      </c>
      <c r="C1738" s="82" t="s">
        <v>16988</v>
      </c>
      <c r="D1738" s="81">
        <v>107</v>
      </c>
      <c r="E1738" s="71">
        <v>1100</v>
      </c>
      <c r="F1738" s="70">
        <f t="shared" ca="1" si="105"/>
        <v>117700</v>
      </c>
      <c r="G1738" s="45"/>
      <c r="H1738" s="45"/>
      <c r="I1738" s="45"/>
      <c r="J1738" s="45"/>
    </row>
    <row r="1739" spans="1:10" ht="13.5" customHeight="1" x14ac:dyDescent="0.2">
      <c r="A1739" s="84">
        <v>47131803</v>
      </c>
      <c r="B1739" s="69" t="str">
        <f t="shared" ca="1" si="104"/>
        <v>Desinfectantes para uso doméstico</v>
      </c>
      <c r="C1739" s="82" t="s">
        <v>1449</v>
      </c>
      <c r="D1739" s="81">
        <v>175</v>
      </c>
      <c r="E1739" s="71">
        <v>150</v>
      </c>
      <c r="F1739" s="70">
        <f t="shared" ca="1" si="105"/>
        <v>26250</v>
      </c>
      <c r="G1739" s="45"/>
      <c r="H1739" s="45"/>
      <c r="I1739" s="45"/>
      <c r="J1739" s="45"/>
    </row>
    <row r="1740" spans="1:10" ht="13.5" customHeight="1" x14ac:dyDescent="0.2">
      <c r="A1740" s="84">
        <v>52151502</v>
      </c>
      <c r="B1740" s="69" t="str">
        <f t="shared" ca="1" si="104"/>
        <v>Platos desechables para uso doméstico</v>
      </c>
      <c r="C1740" s="82" t="s">
        <v>1449</v>
      </c>
      <c r="D1740" s="81">
        <v>25</v>
      </c>
      <c r="E1740" s="71">
        <v>60</v>
      </c>
      <c r="F1740" s="70">
        <f t="shared" ca="1" si="105"/>
        <v>1500</v>
      </c>
      <c r="G1740" s="45"/>
      <c r="H1740" s="45"/>
      <c r="I1740" s="45"/>
      <c r="J1740" s="45"/>
    </row>
    <row r="1741" spans="1:10" ht="13.5" customHeight="1" x14ac:dyDescent="0.2">
      <c r="A1741" s="84">
        <v>52151502</v>
      </c>
      <c r="B1741" s="69" t="str">
        <f t="shared" ca="1" si="104"/>
        <v>Platos desechables para uso doméstico</v>
      </c>
      <c r="C1741" s="82" t="s">
        <v>1449</v>
      </c>
      <c r="D1741" s="81">
        <v>25</v>
      </c>
      <c r="E1741" s="71">
        <v>80</v>
      </c>
      <c r="F1741" s="70">
        <f t="shared" ca="1" si="105"/>
        <v>2000</v>
      </c>
      <c r="G1741" s="45"/>
      <c r="H1741" s="45"/>
      <c r="I1741" s="45"/>
      <c r="J1741" s="45"/>
    </row>
    <row r="1742" spans="1:10" ht="13.5" customHeight="1" x14ac:dyDescent="0.2">
      <c r="A1742" s="84">
        <v>47131803</v>
      </c>
      <c r="B1742" s="69" t="str">
        <f t="shared" ca="1" si="104"/>
        <v>Desinfectantes para uso doméstico</v>
      </c>
      <c r="C1742" s="82" t="s">
        <v>1449</v>
      </c>
      <c r="D1742" s="81">
        <v>35</v>
      </c>
      <c r="E1742" s="71">
        <v>400</v>
      </c>
      <c r="F1742" s="70">
        <f t="shared" ca="1" si="105"/>
        <v>14000</v>
      </c>
      <c r="G1742" s="45"/>
      <c r="H1742" s="45"/>
      <c r="I1742" s="45"/>
      <c r="J1742" s="45"/>
    </row>
    <row r="1743" spans="1:10" ht="13.5" customHeight="1" x14ac:dyDescent="0.2">
      <c r="A1743" s="84">
        <v>47131611</v>
      </c>
      <c r="B1743" s="69" t="str">
        <f t="shared" ca="1" si="104"/>
        <v>Recogedor de basura</v>
      </c>
      <c r="C1743" s="82" t="s">
        <v>1449</v>
      </c>
      <c r="D1743" s="81">
        <v>20</v>
      </c>
      <c r="E1743" s="71">
        <v>110</v>
      </c>
      <c r="F1743" s="70">
        <f t="shared" ca="1" si="105"/>
        <v>2200</v>
      </c>
      <c r="G1743" s="45"/>
      <c r="H1743" s="45"/>
      <c r="I1743" s="45"/>
      <c r="J1743" s="45"/>
    </row>
    <row r="1744" spans="1:10" ht="13.5" customHeight="1" x14ac:dyDescent="0.2">
      <c r="A1744" s="84">
        <v>14111705</v>
      </c>
      <c r="B1744" s="69" t="str">
        <f t="shared" ca="1" si="104"/>
        <v>Servilletas de papel</v>
      </c>
      <c r="C1744" s="82" t="s">
        <v>16988</v>
      </c>
      <c r="D1744" s="81">
        <v>252</v>
      </c>
      <c r="E1744" s="71">
        <v>300</v>
      </c>
      <c r="F1744" s="70">
        <f t="shared" ca="1" si="105"/>
        <v>75600</v>
      </c>
      <c r="G1744" s="45"/>
      <c r="H1744" s="45"/>
      <c r="I1744" s="45"/>
      <c r="J1744" s="45"/>
    </row>
    <row r="1745" spans="1:10" ht="13.5" customHeight="1" x14ac:dyDescent="0.2">
      <c r="A1745" s="84">
        <v>14111705</v>
      </c>
      <c r="B1745" s="69" t="str">
        <f t="shared" ca="1" si="104"/>
        <v>Servilletas de papel</v>
      </c>
      <c r="C1745" s="82" t="s">
        <v>16988</v>
      </c>
      <c r="D1745" s="81">
        <v>150</v>
      </c>
      <c r="E1745" s="71">
        <v>150</v>
      </c>
      <c r="F1745" s="70">
        <f t="shared" ca="1" si="105"/>
        <v>22500</v>
      </c>
      <c r="G1745" s="45"/>
      <c r="H1745" s="45"/>
      <c r="I1745" s="45"/>
      <c r="J1745" s="45"/>
    </row>
    <row r="1746" spans="1:10" ht="13.5" customHeight="1" x14ac:dyDescent="0.2">
      <c r="A1746" s="84">
        <v>14111705</v>
      </c>
      <c r="B1746" s="69" t="str">
        <f t="shared" ca="1" si="104"/>
        <v>Servilletas de papel</v>
      </c>
      <c r="C1746" s="82" t="s">
        <v>16988</v>
      </c>
      <c r="D1746" s="81">
        <v>200</v>
      </c>
      <c r="E1746" s="71">
        <v>900</v>
      </c>
      <c r="F1746" s="70">
        <f t="shared" ca="1" si="105"/>
        <v>180000</v>
      </c>
      <c r="G1746" s="45"/>
      <c r="H1746" s="45"/>
      <c r="I1746" s="45"/>
      <c r="J1746" s="45"/>
    </row>
    <row r="1747" spans="1:10" ht="13.5" customHeight="1" x14ac:dyDescent="0.2">
      <c r="A1747" s="84">
        <v>14111705</v>
      </c>
      <c r="B1747" s="69" t="str">
        <f t="shared" ca="1" si="104"/>
        <v>Servilletas de papel</v>
      </c>
      <c r="C1747" s="82" t="s">
        <v>1449</v>
      </c>
      <c r="D1747" s="81">
        <v>25</v>
      </c>
      <c r="E1747" s="71">
        <v>600</v>
      </c>
      <c r="F1747" s="70">
        <f t="shared" ca="1" si="105"/>
        <v>15000</v>
      </c>
      <c r="G1747" s="45"/>
      <c r="H1747" s="45"/>
      <c r="I1747" s="45"/>
      <c r="J1747" s="45"/>
    </row>
    <row r="1748" spans="1:10" ht="13.5" customHeight="1" x14ac:dyDescent="0.2">
      <c r="A1748" s="84">
        <v>47131602</v>
      </c>
      <c r="B1748" s="69" t="str">
        <f t="shared" ca="1" si="104"/>
        <v>Almohadillas para restregar</v>
      </c>
      <c r="C1748" s="82" t="s">
        <v>1449</v>
      </c>
      <c r="D1748" s="81">
        <v>104</v>
      </c>
      <c r="E1748" s="71">
        <v>30</v>
      </c>
      <c r="F1748" s="70">
        <f t="shared" ca="1" si="105"/>
        <v>3120</v>
      </c>
      <c r="G1748" s="45"/>
      <c r="H1748" s="45"/>
      <c r="I1748" s="45"/>
      <c r="J1748" s="45"/>
    </row>
    <row r="1749" spans="1:10" ht="13.5" customHeight="1" x14ac:dyDescent="0.2">
      <c r="A1749" s="84">
        <v>47131602</v>
      </c>
      <c r="B1749" s="69" t="str">
        <f t="shared" ca="1" si="104"/>
        <v>Almohadillas para restregar</v>
      </c>
      <c r="C1749" s="82" t="s">
        <v>1449</v>
      </c>
      <c r="D1749" s="81">
        <v>50</v>
      </c>
      <c r="E1749" s="71">
        <v>80</v>
      </c>
      <c r="F1749" s="70">
        <f t="shared" ca="1" si="105"/>
        <v>4000</v>
      </c>
      <c r="G1749" s="45"/>
      <c r="H1749" s="45"/>
      <c r="I1749" s="45"/>
      <c r="J1749" s="45"/>
    </row>
    <row r="1750" spans="1:10" ht="13.5" customHeight="1" x14ac:dyDescent="0.2">
      <c r="A1750" s="84">
        <v>47131618</v>
      </c>
      <c r="B1750" s="69" t="str">
        <f t="shared" ca="1" si="104"/>
        <v>Traperos húmedos</v>
      </c>
      <c r="C1750" s="82" t="s">
        <v>1449</v>
      </c>
      <c r="D1750" s="81">
        <v>20</v>
      </c>
      <c r="E1750" s="71">
        <v>350</v>
      </c>
      <c r="F1750" s="70">
        <f t="shared" ca="1" si="105"/>
        <v>7000</v>
      </c>
      <c r="G1750" s="45"/>
      <c r="H1750" s="45"/>
      <c r="I1750" s="45"/>
      <c r="J1750" s="45"/>
    </row>
    <row r="1751" spans="1:10" ht="13.5" customHeight="1" x14ac:dyDescent="0.2">
      <c r="A1751" s="84">
        <v>47131618</v>
      </c>
      <c r="B1751" s="69" t="str">
        <f t="shared" ca="1" si="104"/>
        <v>Traperos húmedos</v>
      </c>
      <c r="C1751" s="82" t="s">
        <v>1449</v>
      </c>
      <c r="D1751" s="81">
        <v>96</v>
      </c>
      <c r="E1751" s="71">
        <v>190</v>
      </c>
      <c r="F1751" s="70">
        <f t="shared" ca="1" si="105"/>
        <v>18240</v>
      </c>
      <c r="G1751" s="45"/>
      <c r="H1751" s="45"/>
      <c r="I1751" s="45"/>
      <c r="J1751" s="45"/>
    </row>
    <row r="1752" spans="1:10" ht="13.5" customHeight="1" x14ac:dyDescent="0.2">
      <c r="A1752" s="84">
        <v>47131502</v>
      </c>
      <c r="B1752" s="69" t="str">
        <f t="shared" ca="1" si="104"/>
        <v>Pañitos o toallas para limpiar</v>
      </c>
      <c r="C1752" s="82" t="s">
        <v>1449</v>
      </c>
      <c r="D1752" s="81">
        <v>30</v>
      </c>
      <c r="E1752" s="71">
        <v>150</v>
      </c>
      <c r="F1752" s="70">
        <f t="shared" ca="1" si="105"/>
        <v>4500</v>
      </c>
      <c r="G1752" s="45"/>
      <c r="H1752" s="45"/>
      <c r="I1752" s="45"/>
      <c r="J1752" s="45"/>
    </row>
    <row r="1753" spans="1:10" ht="13.5" customHeight="1" x14ac:dyDescent="0.2">
      <c r="A1753" s="84">
        <v>41104210</v>
      </c>
      <c r="B1753" s="69" t="str">
        <f t="shared" ca="1" si="104"/>
        <v>Disolventes</v>
      </c>
      <c r="C1753" s="82" t="s">
        <v>9560</v>
      </c>
      <c r="D1753" s="81">
        <v>5</v>
      </c>
      <c r="E1753" s="71">
        <v>140</v>
      </c>
      <c r="F1753" s="70">
        <f t="shared" ca="1" si="105"/>
        <v>700</v>
      </c>
      <c r="G1753" s="45"/>
      <c r="H1753" s="45"/>
      <c r="I1753" s="45"/>
      <c r="J1753" s="45"/>
    </row>
    <row r="1754" spans="1:10" ht="13.5" customHeight="1" x14ac:dyDescent="0.2">
      <c r="A1754" s="84">
        <v>52151504</v>
      </c>
      <c r="B1754" s="69" t="str">
        <f t="shared" ca="1" si="104"/>
        <v>Tazas o vasos o tapas desechables para uso doméstico</v>
      </c>
      <c r="C1754" s="82" t="s">
        <v>16988</v>
      </c>
      <c r="D1754" s="81">
        <v>2</v>
      </c>
      <c r="E1754" s="71">
        <v>2800</v>
      </c>
      <c r="F1754" s="70">
        <f t="shared" ca="1" si="105"/>
        <v>5600</v>
      </c>
      <c r="G1754" s="45"/>
      <c r="H1754" s="45"/>
      <c r="I1754" s="45"/>
      <c r="J1754" s="45"/>
    </row>
    <row r="1755" spans="1:10" ht="13.5" customHeight="1" x14ac:dyDescent="0.2">
      <c r="A1755" s="84">
        <v>52151504</v>
      </c>
      <c r="B1755" s="69" t="str">
        <f t="shared" ca="1" si="104"/>
        <v>Tazas o vasos o tapas desechables para uso doméstico</v>
      </c>
      <c r="C1755" s="82" t="s">
        <v>4735</v>
      </c>
      <c r="D1755" s="81">
        <v>250</v>
      </c>
      <c r="E1755" s="71">
        <v>60</v>
      </c>
      <c r="F1755" s="70">
        <f t="shared" ca="1" si="105"/>
        <v>15000</v>
      </c>
      <c r="G1755" s="45"/>
      <c r="H1755" s="45"/>
      <c r="I1755" s="45"/>
      <c r="J1755" s="45"/>
    </row>
    <row r="1756" spans="1:10" ht="13.5" customHeight="1" x14ac:dyDescent="0.2">
      <c r="A1756" s="84">
        <v>52151504</v>
      </c>
      <c r="B1756" s="69" t="str">
        <f t="shared" ca="1" si="104"/>
        <v>Tazas o vasos o tapas desechables para uso doméstico</v>
      </c>
      <c r="C1756" s="82" t="s">
        <v>4735</v>
      </c>
      <c r="D1756" s="81">
        <v>354</v>
      </c>
      <c r="E1756" s="71">
        <v>75</v>
      </c>
      <c r="F1756" s="70">
        <f t="shared" ca="1" si="105"/>
        <v>26550</v>
      </c>
      <c r="G1756" s="45"/>
      <c r="H1756" s="45"/>
      <c r="I1756" s="45"/>
      <c r="J1756" s="45"/>
    </row>
    <row r="1757" spans="1:10" ht="13.5" customHeight="1" x14ac:dyDescent="0.2">
      <c r="A1757" s="84">
        <v>52151504</v>
      </c>
      <c r="B1757" s="69" t="str">
        <f t="shared" ca="1" si="104"/>
        <v>Tazas o vasos o tapas desechables para uso doméstico</v>
      </c>
      <c r="C1757" s="82" t="s">
        <v>4735</v>
      </c>
      <c r="D1757" s="81">
        <v>100</v>
      </c>
      <c r="E1757" s="71">
        <v>85</v>
      </c>
      <c r="F1757" s="70">
        <f t="shared" ca="1" si="105"/>
        <v>8500</v>
      </c>
      <c r="G1757" s="45"/>
      <c r="H1757" s="45"/>
      <c r="I1757" s="45"/>
      <c r="J1757" s="45"/>
    </row>
    <row r="1758" spans="1:10" ht="13.5" customHeight="1" x14ac:dyDescent="0.2">
      <c r="A1758" s="84">
        <v>52151504</v>
      </c>
      <c r="B1758" s="69" t="str">
        <f t="shared" ca="1" si="104"/>
        <v>Tazas o vasos o tapas desechables para uso doméstico</v>
      </c>
      <c r="C1758" s="82" t="s">
        <v>4735</v>
      </c>
      <c r="D1758" s="81">
        <v>100</v>
      </c>
      <c r="E1758" s="71">
        <v>100</v>
      </c>
      <c r="F1758" s="70">
        <f t="shared" ca="1" si="105"/>
        <v>10000</v>
      </c>
      <c r="G1758" s="45"/>
      <c r="H1758" s="45"/>
      <c r="I1758" s="45"/>
      <c r="J1758" s="45"/>
    </row>
    <row r="1759" spans="1:10" ht="13.5" customHeight="1" x14ac:dyDescent="0.2">
      <c r="A1759" s="84">
        <v>46181532</v>
      </c>
      <c r="B1759" s="69" t="str">
        <f t="shared" ca="1" si="104"/>
        <v>Batas de laboratorio</v>
      </c>
      <c r="C1759" s="82" t="s">
        <v>1449</v>
      </c>
      <c r="D1759" s="81">
        <v>44</v>
      </c>
      <c r="E1759" s="71">
        <v>1200</v>
      </c>
      <c r="F1759" s="70">
        <f t="shared" ca="1" si="105"/>
        <v>52800</v>
      </c>
      <c r="G1759" s="45"/>
      <c r="H1759" s="45"/>
      <c r="I1759" s="45"/>
      <c r="J1759" s="45"/>
    </row>
    <row r="1760" spans="1:10" ht="13.5" customHeight="1" x14ac:dyDescent="0.2">
      <c r="A1760" s="84">
        <v>42131504</v>
      </c>
      <c r="B1760" s="69" t="str">
        <f t="shared" ca="1" si="104"/>
        <v>Batas para pacientes</v>
      </c>
      <c r="C1760" s="82" t="s">
        <v>16988</v>
      </c>
      <c r="D1760" s="81">
        <v>4</v>
      </c>
      <c r="E1760" s="71">
        <v>800</v>
      </c>
      <c r="F1760" s="70">
        <f t="shared" ca="1" si="105"/>
        <v>3200</v>
      </c>
      <c r="G1760" s="45"/>
      <c r="H1760" s="45"/>
      <c r="I1760" s="45"/>
      <c r="J1760" s="45"/>
    </row>
    <row r="1761" spans="1:10" ht="14.1" customHeight="1" x14ac:dyDescent="0.2">
      <c r="A1761" s="45"/>
      <c r="B1761" s="45"/>
      <c r="C1761" s="45"/>
      <c r="D1761" s="45"/>
      <c r="E1761" s="73" t="s">
        <v>12550</v>
      </c>
      <c r="F1761" s="74">
        <f ca="1">SUM(Table367[MONTO TOTAL ESTIMADO])</f>
        <v>1359410</v>
      </c>
      <c r="G1761" s="45"/>
      <c r="H1761" s="45" t="str">
        <f>C1687</f>
        <v>Bienes</v>
      </c>
      <c r="I1761" s="45" t="str">
        <f>E1687</f>
        <v>No</v>
      </c>
      <c r="J1761" s="45" t="str">
        <f>D1687</f>
        <v>Comparacion de Precios</v>
      </c>
    </row>
    <row r="1762" spans="1:10" ht="14.1" customHeight="1" thickBot="1" x14ac:dyDescent="0.3"/>
    <row r="1763" spans="1:10" ht="33.75" customHeight="1" thickBot="1" x14ac:dyDescent="0.25">
      <c r="A1763" s="64" t="s">
        <v>16382</v>
      </c>
      <c r="B1763" s="64" t="s">
        <v>161</v>
      </c>
      <c r="C1763" s="64" t="s">
        <v>11724</v>
      </c>
      <c r="D1763" s="64" t="s">
        <v>14377</v>
      </c>
      <c r="E1763" s="64" t="s">
        <v>10962</v>
      </c>
      <c r="F1763" s="64" t="s">
        <v>11095</v>
      </c>
      <c r="G1763" s="45"/>
      <c r="H1763" s="45"/>
      <c r="I1763" s="45"/>
      <c r="J1763" s="45"/>
    </row>
    <row r="1764" spans="1:10" ht="13.5" customHeight="1" thickBot="1" x14ac:dyDescent="0.25">
      <c r="A1764" s="66" t="s">
        <v>18863</v>
      </c>
      <c r="B1764" s="66" t="s">
        <v>18864</v>
      </c>
      <c r="C1764" s="66" t="s">
        <v>17798</v>
      </c>
      <c r="D1764" s="66" t="s">
        <v>1875</v>
      </c>
      <c r="E1764" s="66" t="s">
        <v>17854</v>
      </c>
      <c r="F1764" s="66"/>
      <c r="G1764" s="45"/>
      <c r="H1764" s="45"/>
      <c r="I1764" s="45"/>
      <c r="J1764" s="45"/>
    </row>
    <row r="1765" spans="1:10" ht="14.1" customHeight="1" thickBot="1" x14ac:dyDescent="0.25">
      <c r="A1765" s="101" t="s">
        <v>14827</v>
      </c>
      <c r="B1765" s="67" t="s">
        <v>8528</v>
      </c>
      <c r="C1765" s="76">
        <v>44652</v>
      </c>
      <c r="D1765" s="101" t="s">
        <v>9386</v>
      </c>
      <c r="E1765" s="67" t="s">
        <v>13093</v>
      </c>
      <c r="F1765" s="66" t="s">
        <v>3080</v>
      </c>
      <c r="G1765" s="45"/>
      <c r="H1765" s="45"/>
      <c r="I1765" s="45"/>
      <c r="J1765" s="45"/>
    </row>
    <row r="1766" spans="1:10" ht="14.1" customHeight="1" thickBot="1" x14ac:dyDescent="0.25">
      <c r="A1766" s="102"/>
      <c r="B1766" s="67" t="s">
        <v>1786</v>
      </c>
      <c r="C1766" s="95">
        <f>IF(C1765="","",IF(AND(MONTH(C1765)&gt;=1,MONTH(C1765)&lt;=3),1,IF(AND(MONTH(C1765)&gt;=4,MONTH(C1765)&lt;=6),2,IF(AND(MONTH(C1765)&gt;=7,MONTH(C1765)&lt;=9),3,4))))</f>
        <v>2</v>
      </c>
      <c r="D1766" s="102"/>
      <c r="E1766" s="67" t="s">
        <v>2417</v>
      </c>
      <c r="F1766" s="66" t="s">
        <v>11112</v>
      </c>
      <c r="G1766" s="45"/>
      <c r="H1766" s="45"/>
      <c r="I1766" s="45"/>
      <c r="J1766" s="45"/>
    </row>
    <row r="1767" spans="1:10" ht="14.1" customHeight="1" thickBot="1" x14ac:dyDescent="0.25">
      <c r="A1767" s="102"/>
      <c r="B1767" s="67" t="s">
        <v>12942</v>
      </c>
      <c r="C1767" s="76">
        <v>44742</v>
      </c>
      <c r="D1767" s="102"/>
      <c r="E1767" s="67" t="s">
        <v>3073</v>
      </c>
      <c r="F1767" s="66" t="s">
        <v>11112</v>
      </c>
      <c r="G1767" s="45"/>
      <c r="H1767" s="45"/>
      <c r="I1767" s="45"/>
      <c r="J1767" s="45"/>
    </row>
    <row r="1768" spans="1:10" ht="14.1" customHeight="1" thickBot="1" x14ac:dyDescent="0.25">
      <c r="A1768" s="102"/>
      <c r="B1768" s="67" t="s">
        <v>1786</v>
      </c>
      <c r="C1768" s="95">
        <f>IF(C1767="","",IF(AND(MONTH(C1767)&gt;=1,MONTH(C1767)&lt;=3),1,IF(AND(MONTH(C1767)&gt;=4,MONTH(C1767)&lt;=6),2,IF(AND(MONTH(C1767)&gt;=7,MONTH(C1767)&lt;=9),3,4))))</f>
        <v>2</v>
      </c>
      <c r="D1768" s="102"/>
      <c r="E1768" s="67" t="s">
        <v>13192</v>
      </c>
      <c r="F1768" s="66" t="s">
        <v>11112</v>
      </c>
      <c r="G1768" s="45"/>
      <c r="H1768" s="45"/>
      <c r="I1768" s="45"/>
      <c r="J1768" s="45"/>
    </row>
    <row r="1769" spans="1:10" ht="14.1" customHeight="1" thickBot="1" x14ac:dyDescent="0.25">
      <c r="A1769" s="45"/>
      <c r="B1769" s="45"/>
      <c r="C1769" s="45"/>
      <c r="D1769" s="45"/>
      <c r="E1769" s="45"/>
      <c r="F1769" s="45"/>
      <c r="G1769" s="45"/>
      <c r="H1769" s="45"/>
      <c r="I1769" s="45"/>
      <c r="J1769" s="45"/>
    </row>
    <row r="1770" spans="1:10" ht="14.1" customHeight="1" thickBot="1" x14ac:dyDescent="0.25">
      <c r="A1770" s="72" t="s">
        <v>15735</v>
      </c>
      <c r="B1770" s="72" t="s">
        <v>16146</v>
      </c>
      <c r="C1770" s="72" t="s">
        <v>15641</v>
      </c>
      <c r="D1770" s="72" t="s">
        <v>15251</v>
      </c>
      <c r="E1770" s="72" t="s">
        <v>6932</v>
      </c>
      <c r="F1770" s="72" t="s">
        <v>15280</v>
      </c>
      <c r="G1770" s="45"/>
      <c r="H1770" s="45"/>
      <c r="I1770" s="45"/>
      <c r="J1770" s="45"/>
    </row>
    <row r="1771" spans="1:10" ht="14.1" customHeight="1" x14ac:dyDescent="0.2">
      <c r="A1771" s="84">
        <v>47131706</v>
      </c>
      <c r="B1771" s="69" t="str">
        <f t="shared" ref="B1771:B1802" ca="1" si="106">IFERROR(INDEX(UNSPSCDes,MATCH(INDIRECT(ADDRESS(ROW(),COLUMN()-1,4)),UNSPSCCode,0)),"")</f>
        <v>Dispensadores de ambientadores</v>
      </c>
      <c r="C1771" s="82" t="s">
        <v>1449</v>
      </c>
      <c r="D1771" s="81">
        <v>126</v>
      </c>
      <c r="E1771" s="71">
        <v>200</v>
      </c>
      <c r="F1771" s="70">
        <f t="shared" ref="F1771:F1802" ca="1" si="107">INDIRECT(ADDRESS(ROW(),COLUMN()-2,4))*INDIRECT(ADDRESS(ROW(),COLUMN()-1,4))</f>
        <v>25200</v>
      </c>
      <c r="G1771" s="45"/>
      <c r="H1771" s="45"/>
      <c r="I1771" s="45"/>
      <c r="J1771" s="45"/>
    </row>
    <row r="1772" spans="1:10" ht="13.5" customHeight="1" x14ac:dyDescent="0.2">
      <c r="A1772" s="84">
        <v>47131706</v>
      </c>
      <c r="B1772" s="69" t="str">
        <f t="shared" ca="1" si="106"/>
        <v>Dispensadores de ambientadores</v>
      </c>
      <c r="C1772" s="82" t="s">
        <v>1449</v>
      </c>
      <c r="D1772" s="81">
        <v>6</v>
      </c>
      <c r="E1772" s="71">
        <v>500</v>
      </c>
      <c r="F1772" s="70">
        <f t="shared" ca="1" si="107"/>
        <v>3000</v>
      </c>
      <c r="G1772" s="45"/>
      <c r="H1772" s="45"/>
      <c r="I1772" s="45"/>
      <c r="J1772" s="45"/>
    </row>
    <row r="1773" spans="1:10" ht="13.5" customHeight="1" x14ac:dyDescent="0.2">
      <c r="A1773" s="84">
        <v>47131706</v>
      </c>
      <c r="B1773" s="69" t="str">
        <f t="shared" ca="1" si="106"/>
        <v>Dispensadores de ambientadores</v>
      </c>
      <c r="C1773" s="82" t="s">
        <v>1449</v>
      </c>
      <c r="D1773" s="81">
        <v>15</v>
      </c>
      <c r="E1773" s="71">
        <v>700</v>
      </c>
      <c r="F1773" s="70">
        <f t="shared" ca="1" si="107"/>
        <v>10500</v>
      </c>
      <c r="G1773" s="45"/>
      <c r="H1773" s="45"/>
      <c r="I1773" s="45"/>
      <c r="J1773" s="45"/>
    </row>
    <row r="1774" spans="1:10" ht="13.5" customHeight="1" x14ac:dyDescent="0.2">
      <c r="A1774" s="84">
        <v>12352104</v>
      </c>
      <c r="B1774" s="69" t="str">
        <f t="shared" ca="1" si="106"/>
        <v>Alcoholes o sus sustitutos</v>
      </c>
      <c r="C1774" s="82" t="s">
        <v>9560</v>
      </c>
      <c r="D1774" s="81">
        <v>3</v>
      </c>
      <c r="E1774" s="71">
        <v>800</v>
      </c>
      <c r="F1774" s="70">
        <f t="shared" ca="1" si="107"/>
        <v>2400</v>
      </c>
      <c r="G1774" s="45"/>
      <c r="H1774" s="45"/>
      <c r="I1774" s="45"/>
      <c r="J1774" s="45"/>
    </row>
    <row r="1775" spans="1:10" ht="13.5" customHeight="1" x14ac:dyDescent="0.2">
      <c r="A1775" s="84">
        <v>47131831</v>
      </c>
      <c r="B1775" s="69" t="str">
        <f t="shared" ca="1" si="106"/>
        <v>Ácido muriático</v>
      </c>
      <c r="C1775" s="82" t="s">
        <v>9560</v>
      </c>
      <c r="D1775" s="81">
        <v>11</v>
      </c>
      <c r="E1775" s="71">
        <v>200</v>
      </c>
      <c r="F1775" s="70">
        <f t="shared" ca="1" si="107"/>
        <v>2200</v>
      </c>
      <c r="G1775" s="45"/>
      <c r="H1775" s="45"/>
      <c r="I1775" s="45"/>
      <c r="J1775" s="45"/>
    </row>
    <row r="1776" spans="1:10" ht="13.5" customHeight="1" x14ac:dyDescent="0.2">
      <c r="A1776" s="84">
        <v>47131830</v>
      </c>
      <c r="B1776" s="69" t="str">
        <f t="shared" ca="1" si="106"/>
        <v>Limpiadores de muebles</v>
      </c>
      <c r="C1776" s="82" t="s">
        <v>9560</v>
      </c>
      <c r="D1776" s="81">
        <v>20</v>
      </c>
      <c r="E1776" s="71">
        <v>400</v>
      </c>
      <c r="F1776" s="70">
        <f t="shared" ca="1" si="107"/>
        <v>8000</v>
      </c>
      <c r="G1776" s="45"/>
      <c r="H1776" s="45"/>
      <c r="I1776" s="45"/>
      <c r="J1776" s="45"/>
    </row>
    <row r="1777" spans="1:10" ht="13.5" customHeight="1" x14ac:dyDescent="0.2">
      <c r="A1777" s="84">
        <v>12181502</v>
      </c>
      <c r="B1777" s="69" t="str">
        <f t="shared" ca="1" si="106"/>
        <v>Ceras naturales</v>
      </c>
      <c r="C1777" s="82" t="s">
        <v>9560</v>
      </c>
      <c r="D1777" s="81">
        <v>6</v>
      </c>
      <c r="E1777" s="71">
        <v>750</v>
      </c>
      <c r="F1777" s="70">
        <f t="shared" ca="1" si="107"/>
        <v>4500</v>
      </c>
      <c r="G1777" s="45"/>
      <c r="H1777" s="45"/>
      <c r="I1777" s="45"/>
      <c r="J1777" s="45"/>
    </row>
    <row r="1778" spans="1:10" ht="13.5" customHeight="1" x14ac:dyDescent="0.2">
      <c r="A1778" s="84">
        <v>12141901</v>
      </c>
      <c r="B1778" s="69" t="str">
        <f t="shared" ca="1" si="106"/>
        <v>Cloro cl</v>
      </c>
      <c r="C1778" s="82" t="s">
        <v>9560</v>
      </c>
      <c r="D1778" s="81">
        <v>280</v>
      </c>
      <c r="E1778" s="71">
        <v>80</v>
      </c>
      <c r="F1778" s="70">
        <f t="shared" ca="1" si="107"/>
        <v>22400</v>
      </c>
      <c r="G1778" s="45"/>
      <c r="H1778" s="45"/>
      <c r="I1778" s="45"/>
      <c r="J1778" s="45"/>
    </row>
    <row r="1779" spans="1:10" ht="13.5" customHeight="1" x14ac:dyDescent="0.2">
      <c r="A1779" s="84">
        <v>12141901</v>
      </c>
      <c r="B1779" s="69" t="str">
        <f t="shared" ca="1" si="106"/>
        <v>Cloro cl</v>
      </c>
      <c r="C1779" s="82" t="s">
        <v>15636</v>
      </c>
      <c r="D1779" s="81">
        <v>100</v>
      </c>
      <c r="E1779" s="71">
        <v>550</v>
      </c>
      <c r="F1779" s="70">
        <f t="shared" ca="1" si="107"/>
        <v>55000</v>
      </c>
      <c r="G1779" s="45"/>
      <c r="H1779" s="45"/>
      <c r="I1779" s="45"/>
      <c r="J1779" s="45"/>
    </row>
    <row r="1780" spans="1:10" ht="13.5" customHeight="1" x14ac:dyDescent="0.2">
      <c r="A1780" s="84">
        <v>41121813</v>
      </c>
      <c r="B1780" s="69" t="str">
        <f t="shared" ca="1" si="106"/>
        <v>Cubetas</v>
      </c>
      <c r="C1780" s="82" t="s">
        <v>1449</v>
      </c>
      <c r="D1780" s="81">
        <v>40</v>
      </c>
      <c r="E1780" s="71">
        <v>350</v>
      </c>
      <c r="F1780" s="70">
        <f t="shared" ca="1" si="107"/>
        <v>14000</v>
      </c>
      <c r="G1780" s="45"/>
      <c r="H1780" s="45"/>
      <c r="I1780" s="45"/>
      <c r="J1780" s="45"/>
    </row>
    <row r="1781" spans="1:10" ht="13.5" customHeight="1" x14ac:dyDescent="0.2">
      <c r="A1781" s="84">
        <v>52151503</v>
      </c>
      <c r="B1781" s="69" t="str">
        <f t="shared" ca="1" si="106"/>
        <v>Cubiertos desechables para uso doméstico</v>
      </c>
      <c r="C1781" s="82" t="s">
        <v>4735</v>
      </c>
      <c r="D1781" s="81">
        <v>30</v>
      </c>
      <c r="E1781" s="71">
        <v>40</v>
      </c>
      <c r="F1781" s="70">
        <f t="shared" ca="1" si="107"/>
        <v>1200</v>
      </c>
      <c r="G1781" s="45"/>
      <c r="H1781" s="45"/>
      <c r="I1781" s="45"/>
      <c r="J1781" s="45"/>
    </row>
    <row r="1782" spans="1:10" ht="13.5" customHeight="1" x14ac:dyDescent="0.2">
      <c r="A1782" s="84">
        <v>52151503</v>
      </c>
      <c r="B1782" s="69" t="str">
        <f t="shared" ca="1" si="106"/>
        <v>Cubiertos desechables para uso doméstico</v>
      </c>
      <c r="C1782" s="82" t="s">
        <v>4735</v>
      </c>
      <c r="D1782" s="81">
        <v>30</v>
      </c>
      <c r="E1782" s="71">
        <v>40</v>
      </c>
      <c r="F1782" s="70">
        <f t="shared" ca="1" si="107"/>
        <v>1200</v>
      </c>
      <c r="G1782" s="45"/>
      <c r="H1782" s="45"/>
      <c r="I1782" s="45"/>
      <c r="J1782" s="45"/>
    </row>
    <row r="1783" spans="1:10" ht="13.5" customHeight="1" x14ac:dyDescent="0.2">
      <c r="A1783" s="84">
        <v>52151503</v>
      </c>
      <c r="B1783" s="69" t="str">
        <f t="shared" ca="1" si="106"/>
        <v>Cubiertos desechables para uso doméstico</v>
      </c>
      <c r="C1783" s="82" t="s">
        <v>4735</v>
      </c>
      <c r="D1783" s="81">
        <v>15</v>
      </c>
      <c r="E1783" s="71">
        <v>40</v>
      </c>
      <c r="F1783" s="70">
        <f t="shared" ca="1" si="107"/>
        <v>600</v>
      </c>
      <c r="G1783" s="45"/>
      <c r="H1783" s="45"/>
      <c r="I1783" s="45"/>
      <c r="J1783" s="45"/>
    </row>
    <row r="1784" spans="1:10" ht="13.5" customHeight="1" x14ac:dyDescent="0.2">
      <c r="A1784" s="84">
        <v>47131803</v>
      </c>
      <c r="B1784" s="69" t="str">
        <f t="shared" ca="1" si="106"/>
        <v>Desinfectantes para uso doméstico</v>
      </c>
      <c r="C1784" s="82" t="s">
        <v>9560</v>
      </c>
      <c r="D1784" s="81">
        <v>221</v>
      </c>
      <c r="E1784" s="71">
        <v>140</v>
      </c>
      <c r="F1784" s="70">
        <f t="shared" ca="1" si="107"/>
        <v>30940</v>
      </c>
      <c r="G1784" s="45"/>
      <c r="H1784" s="45"/>
      <c r="I1784" s="45"/>
      <c r="J1784" s="45"/>
    </row>
    <row r="1785" spans="1:10" ht="13.5" customHeight="1" x14ac:dyDescent="0.2">
      <c r="A1785" s="84">
        <v>47131821</v>
      </c>
      <c r="B1785" s="69" t="str">
        <f t="shared" ca="1" si="106"/>
        <v>Compuestos desengrasantes</v>
      </c>
      <c r="C1785" s="82" t="s">
        <v>9560</v>
      </c>
      <c r="D1785" s="81">
        <v>62</v>
      </c>
      <c r="E1785" s="71">
        <v>350</v>
      </c>
      <c r="F1785" s="70">
        <f t="shared" ca="1" si="107"/>
        <v>21700</v>
      </c>
      <c r="G1785" s="45"/>
      <c r="H1785" s="45"/>
      <c r="I1785" s="45"/>
      <c r="J1785" s="45"/>
    </row>
    <row r="1786" spans="1:10" ht="13.5" customHeight="1" x14ac:dyDescent="0.2">
      <c r="A1786" s="84">
        <v>47131803</v>
      </c>
      <c r="B1786" s="69" t="str">
        <f t="shared" ca="1" si="106"/>
        <v>Desinfectantes para uso doméstico</v>
      </c>
      <c r="C1786" s="82" t="s">
        <v>1449</v>
      </c>
      <c r="D1786" s="81">
        <v>2</v>
      </c>
      <c r="E1786" s="71">
        <v>140</v>
      </c>
      <c r="F1786" s="70">
        <f t="shared" ca="1" si="107"/>
        <v>280</v>
      </c>
      <c r="G1786" s="45"/>
      <c r="H1786" s="45"/>
      <c r="I1786" s="45"/>
      <c r="J1786" s="45"/>
    </row>
    <row r="1787" spans="1:10" ht="13.5" customHeight="1" x14ac:dyDescent="0.2">
      <c r="A1787" s="84">
        <v>12161902</v>
      </c>
      <c r="B1787" s="69" t="str">
        <f t="shared" ca="1" si="106"/>
        <v>Surfactantes detergentes</v>
      </c>
      <c r="C1787" s="82" t="s">
        <v>15636</v>
      </c>
      <c r="D1787" s="81">
        <v>348</v>
      </c>
      <c r="E1787" s="71">
        <v>100</v>
      </c>
      <c r="F1787" s="70">
        <f t="shared" ca="1" si="107"/>
        <v>34800</v>
      </c>
      <c r="G1787" s="45"/>
      <c r="H1787" s="45"/>
      <c r="I1787" s="45"/>
      <c r="J1787" s="45"/>
    </row>
    <row r="1788" spans="1:10" ht="13.5" customHeight="1" x14ac:dyDescent="0.2">
      <c r="A1788" s="84">
        <v>14111706</v>
      </c>
      <c r="B1788" s="69" t="str">
        <f t="shared" ca="1" si="106"/>
        <v>Manteles de papel</v>
      </c>
      <c r="C1788" s="82" t="s">
        <v>1449</v>
      </c>
      <c r="D1788" s="81">
        <v>6</v>
      </c>
      <c r="E1788" s="71">
        <v>150</v>
      </c>
      <c r="F1788" s="70">
        <f t="shared" ca="1" si="107"/>
        <v>900</v>
      </c>
      <c r="G1788" s="45"/>
      <c r="H1788" s="45"/>
      <c r="I1788" s="45"/>
      <c r="J1788" s="45"/>
    </row>
    <row r="1789" spans="1:10" ht="13.5" customHeight="1" x14ac:dyDescent="0.2">
      <c r="A1789" s="84">
        <v>47131604</v>
      </c>
      <c r="B1789" s="69" t="str">
        <f t="shared" ca="1" si="106"/>
        <v>Escobas</v>
      </c>
      <c r="C1789" s="82" t="s">
        <v>1449</v>
      </c>
      <c r="D1789" s="81">
        <v>208</v>
      </c>
      <c r="E1789" s="71">
        <v>150</v>
      </c>
      <c r="F1789" s="70">
        <f t="shared" ca="1" si="107"/>
        <v>31200</v>
      </c>
      <c r="G1789" s="45"/>
      <c r="H1789" s="45"/>
      <c r="I1789" s="45"/>
      <c r="J1789" s="45"/>
    </row>
    <row r="1790" spans="1:10" ht="13.5" customHeight="1" x14ac:dyDescent="0.2">
      <c r="A1790" s="84">
        <v>47131608</v>
      </c>
      <c r="B1790" s="69" t="str">
        <f t="shared" ca="1" si="106"/>
        <v>Cepillos de baño</v>
      </c>
      <c r="C1790" s="82" t="s">
        <v>1449</v>
      </c>
      <c r="D1790" s="81">
        <v>5</v>
      </c>
      <c r="E1790" s="71">
        <v>150</v>
      </c>
      <c r="F1790" s="70">
        <f t="shared" ca="1" si="107"/>
        <v>750</v>
      </c>
      <c r="G1790" s="45"/>
      <c r="H1790" s="45"/>
      <c r="I1790" s="45"/>
      <c r="J1790" s="45"/>
    </row>
    <row r="1791" spans="1:10" ht="13.5" customHeight="1" x14ac:dyDescent="0.2">
      <c r="A1791" s="84">
        <v>47121701</v>
      </c>
      <c r="B1791" s="69" t="str">
        <f t="shared" ca="1" si="106"/>
        <v>Bolsas de basura</v>
      </c>
      <c r="C1791" s="82" t="s">
        <v>4735</v>
      </c>
      <c r="D1791" s="81">
        <v>100</v>
      </c>
      <c r="E1791" s="71">
        <v>100</v>
      </c>
      <c r="F1791" s="70">
        <f t="shared" ca="1" si="107"/>
        <v>10000</v>
      </c>
      <c r="G1791" s="45"/>
      <c r="H1791" s="45"/>
      <c r="I1791" s="45"/>
      <c r="J1791" s="45"/>
    </row>
    <row r="1792" spans="1:10" ht="13.5" customHeight="1" x14ac:dyDescent="0.2">
      <c r="A1792" s="84">
        <v>47121701</v>
      </c>
      <c r="B1792" s="69" t="str">
        <f t="shared" ca="1" si="106"/>
        <v>Bolsas de basura</v>
      </c>
      <c r="C1792" s="82" t="s">
        <v>4735</v>
      </c>
      <c r="D1792" s="81">
        <v>20</v>
      </c>
      <c r="E1792" s="71">
        <v>150</v>
      </c>
      <c r="F1792" s="70">
        <f t="shared" ca="1" si="107"/>
        <v>3000</v>
      </c>
      <c r="G1792" s="45"/>
      <c r="H1792" s="45"/>
      <c r="I1792" s="45"/>
      <c r="J1792" s="45"/>
    </row>
    <row r="1793" spans="1:10" ht="13.5" customHeight="1" x14ac:dyDescent="0.2">
      <c r="A1793" s="84">
        <v>47121701</v>
      </c>
      <c r="B1793" s="69" t="str">
        <f t="shared" ca="1" si="106"/>
        <v>Bolsas de basura</v>
      </c>
      <c r="C1793" s="82" t="s">
        <v>4735</v>
      </c>
      <c r="D1793" s="81">
        <v>10</v>
      </c>
      <c r="E1793" s="71">
        <v>200</v>
      </c>
      <c r="F1793" s="70">
        <f t="shared" ca="1" si="107"/>
        <v>2000</v>
      </c>
      <c r="G1793" s="45"/>
      <c r="H1793" s="45"/>
      <c r="I1793" s="45"/>
      <c r="J1793" s="45"/>
    </row>
    <row r="1794" spans="1:10" ht="13.5" customHeight="1" x14ac:dyDescent="0.2">
      <c r="A1794" s="84">
        <v>47121701</v>
      </c>
      <c r="B1794" s="69" t="str">
        <f t="shared" ca="1" si="106"/>
        <v>Bolsas de basura</v>
      </c>
      <c r="C1794" s="82" t="s">
        <v>4735</v>
      </c>
      <c r="D1794" s="81">
        <v>110</v>
      </c>
      <c r="E1794" s="71">
        <v>550</v>
      </c>
      <c r="F1794" s="70">
        <f t="shared" ca="1" si="107"/>
        <v>60500</v>
      </c>
      <c r="G1794" s="45"/>
      <c r="H1794" s="45"/>
      <c r="I1794" s="45"/>
      <c r="J1794" s="45"/>
    </row>
    <row r="1795" spans="1:10" ht="13.5" customHeight="1" x14ac:dyDescent="0.2">
      <c r="A1795" s="84">
        <v>47121701</v>
      </c>
      <c r="B1795" s="69" t="str">
        <f t="shared" ca="1" si="106"/>
        <v>Bolsas de basura</v>
      </c>
      <c r="C1795" s="82" t="s">
        <v>4735</v>
      </c>
      <c r="D1795" s="81">
        <v>6</v>
      </c>
      <c r="E1795" s="71">
        <v>200</v>
      </c>
      <c r="F1795" s="70">
        <f t="shared" ca="1" si="107"/>
        <v>1200</v>
      </c>
      <c r="G1795" s="45"/>
      <c r="H1795" s="45"/>
      <c r="I1795" s="45"/>
      <c r="J1795" s="45"/>
    </row>
    <row r="1796" spans="1:10" ht="13.5" customHeight="1" x14ac:dyDescent="0.2">
      <c r="A1796" s="84">
        <v>42132203</v>
      </c>
      <c r="B1796" s="69" t="str">
        <f t="shared" ca="1" si="106"/>
        <v>Guantes de examen o para procedimientos no quirúrgicos</v>
      </c>
      <c r="C1796" s="82" t="s">
        <v>16988</v>
      </c>
      <c r="D1796" s="81">
        <v>60</v>
      </c>
      <c r="E1796" s="71">
        <v>400</v>
      </c>
      <c r="F1796" s="70">
        <f t="shared" ca="1" si="107"/>
        <v>24000</v>
      </c>
      <c r="G1796" s="45"/>
      <c r="H1796" s="45"/>
      <c r="I1796" s="45"/>
      <c r="J1796" s="45"/>
    </row>
    <row r="1797" spans="1:10" ht="13.5" customHeight="1" x14ac:dyDescent="0.2">
      <c r="A1797" s="84">
        <v>10191509</v>
      </c>
      <c r="B1797" s="69" t="str">
        <f t="shared" ca="1" si="106"/>
        <v>Insecticidas</v>
      </c>
      <c r="C1797" s="82" t="s">
        <v>1449</v>
      </c>
      <c r="D1797" s="81">
        <v>14</v>
      </c>
      <c r="E1797" s="71">
        <v>390</v>
      </c>
      <c r="F1797" s="70">
        <f t="shared" ca="1" si="107"/>
        <v>5460</v>
      </c>
      <c r="G1797" s="45"/>
      <c r="H1797" s="45"/>
      <c r="I1797" s="45"/>
      <c r="J1797" s="45"/>
    </row>
    <row r="1798" spans="1:10" ht="13.5" customHeight="1" x14ac:dyDescent="0.2">
      <c r="A1798" s="84">
        <v>53131608</v>
      </c>
      <c r="B1798" s="69" t="str">
        <f t="shared" ca="1" si="106"/>
        <v>Jabones</v>
      </c>
      <c r="C1798" s="82" t="s">
        <v>9560</v>
      </c>
      <c r="D1798" s="81">
        <v>85</v>
      </c>
      <c r="E1798" s="71">
        <v>300</v>
      </c>
      <c r="F1798" s="70">
        <f t="shared" ca="1" si="107"/>
        <v>25500</v>
      </c>
      <c r="G1798" s="45"/>
      <c r="H1798" s="45"/>
      <c r="I1798" s="45"/>
      <c r="J1798" s="45"/>
    </row>
    <row r="1799" spans="1:10" ht="13.5" customHeight="1" x14ac:dyDescent="0.2">
      <c r="A1799" s="84">
        <v>53131608</v>
      </c>
      <c r="B1799" s="69" t="str">
        <f t="shared" ca="1" si="106"/>
        <v>Jabones</v>
      </c>
      <c r="C1799" s="82" t="s">
        <v>16988</v>
      </c>
      <c r="D1799" s="81">
        <v>159</v>
      </c>
      <c r="E1799" s="71">
        <v>300</v>
      </c>
      <c r="F1799" s="70">
        <f t="shared" ca="1" si="107"/>
        <v>47700</v>
      </c>
      <c r="G1799" s="45"/>
      <c r="H1799" s="45"/>
      <c r="I1799" s="45"/>
      <c r="J1799" s="45"/>
    </row>
    <row r="1800" spans="1:10" ht="13.5" customHeight="1" x14ac:dyDescent="0.2">
      <c r="A1800" s="84">
        <v>47131501</v>
      </c>
      <c r="B1800" s="69" t="str">
        <f t="shared" ca="1" si="106"/>
        <v>Trapos</v>
      </c>
      <c r="C1800" s="82" t="s">
        <v>1449</v>
      </c>
      <c r="D1800" s="81">
        <v>121</v>
      </c>
      <c r="E1800" s="71">
        <v>100</v>
      </c>
      <c r="F1800" s="70">
        <f t="shared" ca="1" si="107"/>
        <v>12100</v>
      </c>
      <c r="G1800" s="45"/>
      <c r="H1800" s="45"/>
      <c r="I1800" s="45"/>
      <c r="J1800" s="45"/>
    </row>
    <row r="1801" spans="1:10" ht="13.5" customHeight="1" x14ac:dyDescent="0.2">
      <c r="A1801" s="84">
        <v>47131824</v>
      </c>
      <c r="B1801" s="69" t="str">
        <f t="shared" ca="1" si="106"/>
        <v>Limpiadores de vidrio o ventanas</v>
      </c>
      <c r="C1801" s="82" t="s">
        <v>9560</v>
      </c>
      <c r="D1801" s="81">
        <v>26</v>
      </c>
      <c r="E1801" s="71">
        <v>230</v>
      </c>
      <c r="F1801" s="70">
        <f t="shared" ca="1" si="107"/>
        <v>5980</v>
      </c>
      <c r="G1801" s="45"/>
      <c r="H1801" s="45"/>
      <c r="I1801" s="45"/>
      <c r="J1801" s="45"/>
    </row>
    <row r="1802" spans="1:10" ht="13.5" customHeight="1" x14ac:dyDescent="0.2">
      <c r="A1802" s="84">
        <v>53131626</v>
      </c>
      <c r="B1802" s="69" t="str">
        <f t="shared" ca="1" si="106"/>
        <v>Desinfectante de manos</v>
      </c>
      <c r="C1802" s="82" t="s">
        <v>1449</v>
      </c>
      <c r="D1802" s="81">
        <v>109</v>
      </c>
      <c r="E1802" s="71">
        <v>300</v>
      </c>
      <c r="F1802" s="70">
        <f t="shared" ca="1" si="107"/>
        <v>32700</v>
      </c>
      <c r="G1802" s="45"/>
      <c r="H1802" s="45"/>
      <c r="I1802" s="45"/>
      <c r="J1802" s="45"/>
    </row>
    <row r="1803" spans="1:10" ht="13.5" customHeight="1" x14ac:dyDescent="0.2">
      <c r="A1803" s="84">
        <v>46182002</v>
      </c>
      <c r="B1803" s="69" t="str">
        <f t="shared" ref="B1803:B1827" ca="1" si="108">IFERROR(INDEX(UNSPSCDes,MATCH(INDIRECT(ADDRESS(ROW(),COLUMN()-1,4)),UNSPSCCode,0)),"")</f>
        <v>Respiradores</v>
      </c>
      <c r="C1803" s="82" t="s">
        <v>16988</v>
      </c>
      <c r="D1803" s="81">
        <v>24</v>
      </c>
      <c r="E1803" s="71">
        <v>400</v>
      </c>
      <c r="F1803" s="70">
        <f t="shared" ref="F1803:F1827" ca="1" si="109">INDIRECT(ADDRESS(ROW(),COLUMN()-2,4))*INDIRECT(ADDRESS(ROW(),COLUMN()-1,4))</f>
        <v>9600</v>
      </c>
      <c r="G1803" s="45"/>
      <c r="H1803" s="45"/>
      <c r="I1803" s="45"/>
      <c r="J1803" s="45"/>
    </row>
    <row r="1804" spans="1:10" ht="13.5" customHeight="1" x14ac:dyDescent="0.2">
      <c r="A1804" s="84">
        <v>47131609</v>
      </c>
      <c r="B1804" s="69" t="str">
        <f t="shared" ca="1" si="108"/>
        <v>Manijas de escobas o traperos</v>
      </c>
      <c r="C1804" s="82" t="s">
        <v>1449</v>
      </c>
      <c r="D1804" s="81">
        <v>50</v>
      </c>
      <c r="E1804" s="71">
        <v>150</v>
      </c>
      <c r="F1804" s="70">
        <f t="shared" ca="1" si="109"/>
        <v>7500</v>
      </c>
      <c r="G1804" s="45"/>
      <c r="H1804" s="45"/>
      <c r="I1804" s="45"/>
      <c r="J1804" s="45"/>
    </row>
    <row r="1805" spans="1:10" ht="13.5" customHeight="1" x14ac:dyDescent="0.2">
      <c r="A1805" s="84">
        <v>14111704</v>
      </c>
      <c r="B1805" s="69" t="str">
        <f t="shared" ca="1" si="108"/>
        <v>Papel higiénico</v>
      </c>
      <c r="C1805" s="82" t="s">
        <v>16988</v>
      </c>
      <c r="D1805" s="81">
        <v>234</v>
      </c>
      <c r="E1805" s="71">
        <v>700</v>
      </c>
      <c r="F1805" s="70">
        <f t="shared" ca="1" si="109"/>
        <v>163800</v>
      </c>
      <c r="G1805" s="45"/>
      <c r="H1805" s="45"/>
      <c r="I1805" s="45"/>
      <c r="J1805" s="45"/>
    </row>
    <row r="1806" spans="1:10" ht="13.5" customHeight="1" x14ac:dyDescent="0.2">
      <c r="A1806" s="84">
        <v>14111703</v>
      </c>
      <c r="B1806" s="69" t="str">
        <f t="shared" ca="1" si="108"/>
        <v>Toallas de papel</v>
      </c>
      <c r="C1806" s="82" t="s">
        <v>16988</v>
      </c>
      <c r="D1806" s="81">
        <v>101</v>
      </c>
      <c r="E1806" s="71">
        <v>1400</v>
      </c>
      <c r="F1806" s="70">
        <f t="shared" ca="1" si="109"/>
        <v>141400</v>
      </c>
      <c r="G1806" s="45"/>
      <c r="H1806" s="45"/>
      <c r="I1806" s="45"/>
      <c r="J1806" s="45"/>
    </row>
    <row r="1807" spans="1:10" ht="13.5" customHeight="1" x14ac:dyDescent="0.2">
      <c r="A1807" s="84">
        <v>14111703</v>
      </c>
      <c r="B1807" s="69" t="str">
        <f t="shared" ca="1" si="108"/>
        <v>Toallas de papel</v>
      </c>
      <c r="C1807" s="82" t="s">
        <v>16988</v>
      </c>
      <c r="D1807" s="81">
        <v>48</v>
      </c>
      <c r="E1807" s="71">
        <v>1100</v>
      </c>
      <c r="F1807" s="70">
        <f t="shared" ca="1" si="109"/>
        <v>52800</v>
      </c>
      <c r="G1807" s="45"/>
      <c r="H1807" s="45"/>
      <c r="I1807" s="45"/>
      <c r="J1807" s="45"/>
    </row>
    <row r="1808" spans="1:10" ht="13.5" customHeight="1" x14ac:dyDescent="0.2">
      <c r="A1808" s="84">
        <v>47131803</v>
      </c>
      <c r="B1808" s="69" t="str">
        <f t="shared" ca="1" si="108"/>
        <v>Desinfectantes para uso doméstico</v>
      </c>
      <c r="C1808" s="82" t="s">
        <v>1449</v>
      </c>
      <c r="D1808" s="81">
        <v>165</v>
      </c>
      <c r="E1808" s="71">
        <v>150</v>
      </c>
      <c r="F1808" s="70">
        <f t="shared" ca="1" si="109"/>
        <v>24750</v>
      </c>
      <c r="G1808" s="45"/>
      <c r="H1808" s="45"/>
      <c r="I1808" s="45"/>
      <c r="J1808" s="45"/>
    </row>
    <row r="1809" spans="1:10" ht="13.5" customHeight="1" x14ac:dyDescent="0.2">
      <c r="A1809" s="84">
        <v>52151502</v>
      </c>
      <c r="B1809" s="69" t="str">
        <f t="shared" ca="1" si="108"/>
        <v>Platos desechables para uso doméstico</v>
      </c>
      <c r="C1809" s="82" t="s">
        <v>1449</v>
      </c>
      <c r="D1809" s="81">
        <v>30</v>
      </c>
      <c r="E1809" s="71">
        <v>60</v>
      </c>
      <c r="F1809" s="70">
        <f t="shared" ca="1" si="109"/>
        <v>1800</v>
      </c>
      <c r="G1809" s="45"/>
      <c r="H1809" s="45"/>
      <c r="I1809" s="45"/>
      <c r="J1809" s="45"/>
    </row>
    <row r="1810" spans="1:10" ht="13.5" customHeight="1" x14ac:dyDescent="0.2">
      <c r="A1810" s="84">
        <v>52151502</v>
      </c>
      <c r="B1810" s="69" t="str">
        <f t="shared" ca="1" si="108"/>
        <v>Platos desechables para uso doméstico</v>
      </c>
      <c r="C1810" s="82" t="s">
        <v>1449</v>
      </c>
      <c r="D1810" s="81">
        <v>30</v>
      </c>
      <c r="E1810" s="71">
        <v>80</v>
      </c>
      <c r="F1810" s="70">
        <f t="shared" ca="1" si="109"/>
        <v>2400</v>
      </c>
      <c r="G1810" s="45"/>
      <c r="H1810" s="45"/>
      <c r="I1810" s="45"/>
      <c r="J1810" s="45"/>
    </row>
    <row r="1811" spans="1:10" ht="13.5" customHeight="1" x14ac:dyDescent="0.2">
      <c r="A1811" s="84">
        <v>47131803</v>
      </c>
      <c r="B1811" s="69" t="str">
        <f t="shared" ca="1" si="108"/>
        <v>Desinfectantes para uso doméstico</v>
      </c>
      <c r="C1811" s="82" t="s">
        <v>1449</v>
      </c>
      <c r="D1811" s="81">
        <v>35</v>
      </c>
      <c r="E1811" s="71">
        <v>400</v>
      </c>
      <c r="F1811" s="70">
        <f t="shared" ca="1" si="109"/>
        <v>14000</v>
      </c>
      <c r="G1811" s="45"/>
      <c r="H1811" s="45"/>
      <c r="I1811" s="45"/>
      <c r="J1811" s="45"/>
    </row>
    <row r="1812" spans="1:10" ht="13.5" customHeight="1" x14ac:dyDescent="0.2">
      <c r="A1812" s="84">
        <v>47131611</v>
      </c>
      <c r="B1812" s="69" t="str">
        <f t="shared" ca="1" si="108"/>
        <v>Recogedor de basura</v>
      </c>
      <c r="C1812" s="82" t="s">
        <v>1449</v>
      </c>
      <c r="D1812" s="81">
        <v>15</v>
      </c>
      <c r="E1812" s="71">
        <v>110</v>
      </c>
      <c r="F1812" s="70">
        <f t="shared" ca="1" si="109"/>
        <v>1650</v>
      </c>
      <c r="G1812" s="45"/>
      <c r="H1812" s="45"/>
      <c r="I1812" s="45"/>
      <c r="J1812" s="45"/>
    </row>
    <row r="1813" spans="1:10" ht="13.5" customHeight="1" x14ac:dyDescent="0.2">
      <c r="A1813" s="84">
        <v>14111705</v>
      </c>
      <c r="B1813" s="69" t="str">
        <f t="shared" ca="1" si="108"/>
        <v>Servilletas de papel</v>
      </c>
      <c r="C1813" s="82" t="s">
        <v>16988</v>
      </c>
      <c r="D1813" s="81">
        <v>366</v>
      </c>
      <c r="E1813" s="71">
        <v>300</v>
      </c>
      <c r="F1813" s="70">
        <f t="shared" ca="1" si="109"/>
        <v>109800</v>
      </c>
      <c r="G1813" s="45"/>
      <c r="H1813" s="45"/>
      <c r="I1813" s="45"/>
      <c r="J1813" s="45"/>
    </row>
    <row r="1814" spans="1:10" ht="13.5" customHeight="1" x14ac:dyDescent="0.2">
      <c r="A1814" s="84">
        <v>14111705</v>
      </c>
      <c r="B1814" s="69" t="str">
        <f t="shared" ca="1" si="108"/>
        <v>Servilletas de papel</v>
      </c>
      <c r="C1814" s="82" t="s">
        <v>16988</v>
      </c>
      <c r="D1814" s="81">
        <v>200</v>
      </c>
      <c r="E1814" s="71">
        <v>150</v>
      </c>
      <c r="F1814" s="70">
        <f t="shared" ca="1" si="109"/>
        <v>30000</v>
      </c>
      <c r="G1814" s="45"/>
      <c r="H1814" s="45"/>
      <c r="I1814" s="45"/>
      <c r="J1814" s="45"/>
    </row>
    <row r="1815" spans="1:10" ht="13.5" customHeight="1" x14ac:dyDescent="0.2">
      <c r="A1815" s="84">
        <v>14111705</v>
      </c>
      <c r="B1815" s="69" t="str">
        <f t="shared" ca="1" si="108"/>
        <v>Servilletas de papel</v>
      </c>
      <c r="C1815" s="82" t="s">
        <v>16988</v>
      </c>
      <c r="D1815" s="81">
        <v>250</v>
      </c>
      <c r="E1815" s="71">
        <v>900</v>
      </c>
      <c r="F1815" s="70">
        <f t="shared" ca="1" si="109"/>
        <v>225000</v>
      </c>
      <c r="G1815" s="45"/>
      <c r="H1815" s="45"/>
      <c r="I1815" s="45"/>
      <c r="J1815" s="45"/>
    </row>
    <row r="1816" spans="1:10" ht="13.5" customHeight="1" x14ac:dyDescent="0.2">
      <c r="A1816" s="84">
        <v>14111705</v>
      </c>
      <c r="B1816" s="69" t="str">
        <f t="shared" ca="1" si="108"/>
        <v>Servilletas de papel</v>
      </c>
      <c r="C1816" s="82" t="s">
        <v>1449</v>
      </c>
      <c r="D1816" s="81">
        <v>25</v>
      </c>
      <c r="E1816" s="71">
        <v>600</v>
      </c>
      <c r="F1816" s="70">
        <f t="shared" ca="1" si="109"/>
        <v>15000</v>
      </c>
      <c r="G1816" s="45"/>
      <c r="H1816" s="45"/>
      <c r="I1816" s="45"/>
      <c r="J1816" s="45"/>
    </row>
    <row r="1817" spans="1:10" ht="13.5" customHeight="1" x14ac:dyDescent="0.2">
      <c r="A1817" s="84">
        <v>47131602</v>
      </c>
      <c r="B1817" s="69" t="str">
        <f t="shared" ca="1" si="108"/>
        <v>Almohadillas para restregar</v>
      </c>
      <c r="C1817" s="82" t="s">
        <v>1449</v>
      </c>
      <c r="D1817" s="81">
        <v>186</v>
      </c>
      <c r="E1817" s="71">
        <v>30</v>
      </c>
      <c r="F1817" s="70">
        <f t="shared" ca="1" si="109"/>
        <v>5580</v>
      </c>
      <c r="G1817" s="45"/>
      <c r="H1817" s="45"/>
      <c r="I1817" s="45"/>
      <c r="J1817" s="45"/>
    </row>
    <row r="1818" spans="1:10" ht="13.5" customHeight="1" x14ac:dyDescent="0.2">
      <c r="A1818" s="84">
        <v>47131602</v>
      </c>
      <c r="B1818" s="69" t="str">
        <f t="shared" ca="1" si="108"/>
        <v>Almohadillas para restregar</v>
      </c>
      <c r="C1818" s="82" t="s">
        <v>1449</v>
      </c>
      <c r="D1818" s="81">
        <v>75</v>
      </c>
      <c r="E1818" s="71">
        <v>80</v>
      </c>
      <c r="F1818" s="70">
        <f t="shared" ca="1" si="109"/>
        <v>6000</v>
      </c>
      <c r="G1818" s="45"/>
      <c r="H1818" s="45"/>
      <c r="I1818" s="45"/>
      <c r="J1818" s="45"/>
    </row>
    <row r="1819" spans="1:10" ht="13.5" customHeight="1" x14ac:dyDescent="0.2">
      <c r="A1819" s="84">
        <v>47131618</v>
      </c>
      <c r="B1819" s="69" t="str">
        <f t="shared" ca="1" si="108"/>
        <v>Traperos húmedos</v>
      </c>
      <c r="C1819" s="82" t="s">
        <v>1449</v>
      </c>
      <c r="D1819" s="81">
        <v>10</v>
      </c>
      <c r="E1819" s="71">
        <v>350</v>
      </c>
      <c r="F1819" s="70">
        <f t="shared" ca="1" si="109"/>
        <v>3500</v>
      </c>
      <c r="G1819" s="45"/>
      <c r="H1819" s="45"/>
      <c r="I1819" s="45"/>
      <c r="J1819" s="45"/>
    </row>
    <row r="1820" spans="1:10" ht="13.5" customHeight="1" x14ac:dyDescent="0.2">
      <c r="A1820" s="84">
        <v>47131618</v>
      </c>
      <c r="B1820" s="69" t="str">
        <f t="shared" ca="1" si="108"/>
        <v>Traperos húmedos</v>
      </c>
      <c r="C1820" s="82" t="s">
        <v>1449</v>
      </c>
      <c r="D1820" s="81">
        <v>127</v>
      </c>
      <c r="E1820" s="71">
        <v>190</v>
      </c>
      <c r="F1820" s="70">
        <f t="shared" ca="1" si="109"/>
        <v>24130</v>
      </c>
      <c r="G1820" s="45"/>
      <c r="H1820" s="45"/>
      <c r="I1820" s="45"/>
      <c r="J1820" s="45"/>
    </row>
    <row r="1821" spans="1:10" ht="13.5" customHeight="1" x14ac:dyDescent="0.2">
      <c r="A1821" s="84">
        <v>47131502</v>
      </c>
      <c r="B1821" s="69" t="str">
        <f t="shared" ca="1" si="108"/>
        <v>Pañitos o toallas para limpiar</v>
      </c>
      <c r="C1821" s="82" t="s">
        <v>1449</v>
      </c>
      <c r="D1821" s="81">
        <v>30</v>
      </c>
      <c r="E1821" s="71">
        <v>150</v>
      </c>
      <c r="F1821" s="70">
        <f t="shared" ca="1" si="109"/>
        <v>4500</v>
      </c>
      <c r="G1821" s="45"/>
      <c r="H1821" s="45"/>
      <c r="I1821" s="45"/>
      <c r="J1821" s="45"/>
    </row>
    <row r="1822" spans="1:10" ht="13.5" customHeight="1" x14ac:dyDescent="0.2">
      <c r="A1822" s="84">
        <v>41104210</v>
      </c>
      <c r="B1822" s="69" t="str">
        <f t="shared" ca="1" si="108"/>
        <v>Disolventes</v>
      </c>
      <c r="C1822" s="82" t="s">
        <v>9560</v>
      </c>
      <c r="D1822" s="81">
        <v>5</v>
      </c>
      <c r="E1822" s="71">
        <v>140</v>
      </c>
      <c r="F1822" s="70">
        <f t="shared" ca="1" si="109"/>
        <v>700</v>
      </c>
      <c r="G1822" s="45"/>
      <c r="H1822" s="45"/>
      <c r="I1822" s="45"/>
      <c r="J1822" s="45"/>
    </row>
    <row r="1823" spans="1:10" ht="13.5" customHeight="1" x14ac:dyDescent="0.2">
      <c r="A1823" s="84">
        <v>52151504</v>
      </c>
      <c r="B1823" s="69" t="str">
        <f t="shared" ca="1" si="108"/>
        <v>Tazas o vasos o tapas desechables para uso doméstico</v>
      </c>
      <c r="C1823" s="82" t="s">
        <v>16988</v>
      </c>
      <c r="D1823" s="81">
        <v>2</v>
      </c>
      <c r="E1823" s="71">
        <v>2800</v>
      </c>
      <c r="F1823" s="70">
        <f t="shared" ca="1" si="109"/>
        <v>5600</v>
      </c>
      <c r="G1823" s="45"/>
      <c r="H1823" s="45"/>
      <c r="I1823" s="45"/>
      <c r="J1823" s="45"/>
    </row>
    <row r="1824" spans="1:10" ht="13.5" customHeight="1" x14ac:dyDescent="0.2">
      <c r="A1824" s="84">
        <v>52151504</v>
      </c>
      <c r="B1824" s="69" t="str">
        <f t="shared" ca="1" si="108"/>
        <v>Tazas o vasos o tapas desechables para uso doméstico</v>
      </c>
      <c r="C1824" s="82" t="s">
        <v>4735</v>
      </c>
      <c r="D1824" s="81">
        <v>300</v>
      </c>
      <c r="E1824" s="71">
        <v>60</v>
      </c>
      <c r="F1824" s="70">
        <f t="shared" ca="1" si="109"/>
        <v>18000</v>
      </c>
      <c r="G1824" s="45"/>
      <c r="H1824" s="45"/>
      <c r="I1824" s="45"/>
      <c r="J1824" s="45"/>
    </row>
    <row r="1825" spans="1:10" ht="13.5" customHeight="1" x14ac:dyDescent="0.2">
      <c r="A1825" s="84">
        <v>52151504</v>
      </c>
      <c r="B1825" s="69" t="str">
        <f t="shared" ca="1" si="108"/>
        <v>Tazas o vasos o tapas desechables para uso doméstico</v>
      </c>
      <c r="C1825" s="82" t="s">
        <v>4735</v>
      </c>
      <c r="D1825" s="81">
        <v>408</v>
      </c>
      <c r="E1825" s="71">
        <v>75</v>
      </c>
      <c r="F1825" s="70">
        <f t="shared" ca="1" si="109"/>
        <v>30600</v>
      </c>
      <c r="G1825" s="45"/>
      <c r="H1825" s="45"/>
      <c r="I1825" s="45"/>
      <c r="J1825" s="45"/>
    </row>
    <row r="1826" spans="1:10" ht="13.5" customHeight="1" x14ac:dyDescent="0.2">
      <c r="A1826" s="84">
        <v>52151504</v>
      </c>
      <c r="B1826" s="69" t="str">
        <f t="shared" ca="1" si="108"/>
        <v>Tazas o vasos o tapas desechables para uso doméstico</v>
      </c>
      <c r="C1826" s="82" t="s">
        <v>4735</v>
      </c>
      <c r="D1826" s="81">
        <v>150</v>
      </c>
      <c r="E1826" s="71">
        <v>85</v>
      </c>
      <c r="F1826" s="70">
        <f t="shared" ca="1" si="109"/>
        <v>12750</v>
      </c>
      <c r="G1826" s="45"/>
      <c r="H1826" s="45"/>
      <c r="I1826" s="45"/>
      <c r="J1826" s="45"/>
    </row>
    <row r="1827" spans="1:10" ht="13.5" customHeight="1" x14ac:dyDescent="0.2">
      <c r="A1827" s="84">
        <v>52151504</v>
      </c>
      <c r="B1827" s="69" t="str">
        <f t="shared" ca="1" si="108"/>
        <v>Tazas o vasos o tapas desechables para uso doméstico</v>
      </c>
      <c r="C1827" s="82" t="s">
        <v>4735</v>
      </c>
      <c r="D1827" s="81">
        <v>150</v>
      </c>
      <c r="E1827" s="71">
        <v>100</v>
      </c>
      <c r="F1827" s="70">
        <f t="shared" ca="1" si="109"/>
        <v>15000</v>
      </c>
      <c r="G1827" s="45"/>
      <c r="H1827" s="45"/>
      <c r="I1827" s="45"/>
      <c r="J1827" s="45"/>
    </row>
    <row r="1828" spans="1:10" ht="14.1" customHeight="1" x14ac:dyDescent="0.2">
      <c r="A1828" s="45"/>
      <c r="B1828" s="45"/>
      <c r="C1828" s="45"/>
      <c r="D1828" s="45"/>
      <c r="E1828" s="73" t="s">
        <v>12550</v>
      </c>
      <c r="F1828" s="74">
        <f ca="1">SUM(Table368[MONTO TOTAL ESTIMADO])</f>
        <v>1426770</v>
      </c>
      <c r="G1828" s="45"/>
      <c r="H1828" s="45" t="str">
        <f>C1764</f>
        <v>Bienes</v>
      </c>
      <c r="I1828" s="45" t="str">
        <f>E1764</f>
        <v>No</v>
      </c>
      <c r="J1828" s="45" t="str">
        <f>D1764</f>
        <v>Comparacion de Precios</v>
      </c>
    </row>
    <row r="1829" spans="1:10" ht="14.1" customHeight="1" thickBot="1" x14ac:dyDescent="0.3"/>
    <row r="1830" spans="1:10" ht="33.75" customHeight="1" thickBot="1" x14ac:dyDescent="0.25">
      <c r="A1830" s="64" t="s">
        <v>16382</v>
      </c>
      <c r="B1830" s="64" t="s">
        <v>161</v>
      </c>
      <c r="C1830" s="64" t="s">
        <v>11724</v>
      </c>
      <c r="D1830" s="64" t="s">
        <v>14377</v>
      </c>
      <c r="E1830" s="64" t="s">
        <v>10962</v>
      </c>
      <c r="F1830" s="64" t="s">
        <v>11095</v>
      </c>
      <c r="G1830" s="45"/>
      <c r="H1830" s="45"/>
      <c r="I1830" s="45"/>
      <c r="J1830" s="45"/>
    </row>
    <row r="1831" spans="1:10" ht="13.5" customHeight="1" thickBot="1" x14ac:dyDescent="0.25">
      <c r="A1831" s="66" t="s">
        <v>18863</v>
      </c>
      <c r="B1831" s="66" t="s">
        <v>18864</v>
      </c>
      <c r="C1831" s="66" t="s">
        <v>17798</v>
      </c>
      <c r="D1831" s="66" t="s">
        <v>17483</v>
      </c>
      <c r="E1831" s="66" t="s">
        <v>17854</v>
      </c>
      <c r="F1831" s="66"/>
      <c r="G1831" s="45"/>
      <c r="H1831" s="45"/>
      <c r="I1831" s="45"/>
      <c r="J1831" s="45"/>
    </row>
    <row r="1832" spans="1:10" ht="14.1" customHeight="1" thickBot="1" x14ac:dyDescent="0.25">
      <c r="A1832" s="101" t="s">
        <v>14827</v>
      </c>
      <c r="B1832" s="67" t="s">
        <v>8528</v>
      </c>
      <c r="C1832" s="76">
        <v>44743</v>
      </c>
      <c r="D1832" s="101" t="s">
        <v>9386</v>
      </c>
      <c r="E1832" s="67" t="s">
        <v>13093</v>
      </c>
      <c r="F1832" s="66" t="s">
        <v>3080</v>
      </c>
      <c r="G1832" s="45"/>
      <c r="H1832" s="45"/>
      <c r="I1832" s="45"/>
      <c r="J1832" s="45"/>
    </row>
    <row r="1833" spans="1:10" ht="14.1" customHeight="1" thickBot="1" x14ac:dyDescent="0.25">
      <c r="A1833" s="102"/>
      <c r="B1833" s="67" t="s">
        <v>1786</v>
      </c>
      <c r="C1833" s="95">
        <f>IF(C1832="","",IF(AND(MONTH(C1832)&gt;=1,MONTH(C1832)&lt;=3),1,IF(AND(MONTH(C1832)&gt;=4,MONTH(C1832)&lt;=6),2,IF(AND(MONTH(C1832)&gt;=7,MONTH(C1832)&lt;=9),3,4))))</f>
        <v>3</v>
      </c>
      <c r="D1833" s="102"/>
      <c r="E1833" s="67" t="s">
        <v>2417</v>
      </c>
      <c r="F1833" s="66" t="s">
        <v>11112</v>
      </c>
      <c r="G1833" s="45"/>
      <c r="H1833" s="45"/>
      <c r="I1833" s="45"/>
      <c r="J1833" s="45"/>
    </row>
    <row r="1834" spans="1:10" ht="14.1" customHeight="1" thickBot="1" x14ac:dyDescent="0.25">
      <c r="A1834" s="102"/>
      <c r="B1834" s="67" t="s">
        <v>12942</v>
      </c>
      <c r="C1834" s="76">
        <v>44834</v>
      </c>
      <c r="D1834" s="102"/>
      <c r="E1834" s="67" t="s">
        <v>3073</v>
      </c>
      <c r="F1834" s="66" t="s">
        <v>11112</v>
      </c>
      <c r="G1834" s="45"/>
      <c r="H1834" s="45"/>
      <c r="I1834" s="45"/>
      <c r="J1834" s="45"/>
    </row>
    <row r="1835" spans="1:10" ht="14.1" customHeight="1" thickBot="1" x14ac:dyDescent="0.25">
      <c r="A1835" s="102"/>
      <c r="B1835" s="67" t="s">
        <v>1786</v>
      </c>
      <c r="C1835" s="95">
        <f>IF(C1834="","",IF(AND(MONTH(C1834)&gt;=1,MONTH(C1834)&lt;=3),1,IF(AND(MONTH(C1834)&gt;=4,MONTH(C1834)&lt;=6),2,IF(AND(MONTH(C1834)&gt;=7,MONTH(C1834)&lt;=9),3,4))))</f>
        <v>3</v>
      </c>
      <c r="D1835" s="102"/>
      <c r="E1835" s="67" t="s">
        <v>13192</v>
      </c>
      <c r="F1835" s="66" t="s">
        <v>11112</v>
      </c>
      <c r="G1835" s="45"/>
      <c r="H1835" s="45"/>
      <c r="I1835" s="45"/>
      <c r="J1835" s="45"/>
    </row>
    <row r="1836" spans="1:10" ht="14.1" customHeight="1" thickBot="1" x14ac:dyDescent="0.25">
      <c r="A1836" s="45"/>
      <c r="B1836" s="45"/>
      <c r="C1836" s="45"/>
      <c r="D1836" s="45"/>
      <c r="E1836" s="45"/>
      <c r="F1836" s="45"/>
      <c r="G1836" s="45"/>
      <c r="H1836" s="45"/>
      <c r="I1836" s="45"/>
      <c r="J1836" s="45"/>
    </row>
    <row r="1837" spans="1:10" ht="14.1" customHeight="1" thickBot="1" x14ac:dyDescent="0.25">
      <c r="A1837" s="72" t="s">
        <v>15735</v>
      </c>
      <c r="B1837" s="72" t="s">
        <v>16146</v>
      </c>
      <c r="C1837" s="72" t="s">
        <v>15641</v>
      </c>
      <c r="D1837" s="72" t="s">
        <v>15251</v>
      </c>
      <c r="E1837" s="72" t="s">
        <v>6932</v>
      </c>
      <c r="F1837" s="72" t="s">
        <v>15280</v>
      </c>
      <c r="G1837" s="45"/>
      <c r="H1837" s="45"/>
      <c r="I1837" s="45"/>
      <c r="J1837" s="45"/>
    </row>
    <row r="1838" spans="1:10" ht="14.1" customHeight="1" x14ac:dyDescent="0.2">
      <c r="A1838" s="84">
        <v>47131706</v>
      </c>
      <c r="B1838" s="69" t="str">
        <f t="shared" ref="B1838:B1869" ca="1" si="110">IFERROR(INDEX(UNSPSCDes,MATCH(INDIRECT(ADDRESS(ROW(),COLUMN()-1,4)),UNSPSCCode,0)),"")</f>
        <v>Dispensadores de ambientadores</v>
      </c>
      <c r="C1838" s="82" t="s">
        <v>1449</v>
      </c>
      <c r="D1838" s="81">
        <v>100</v>
      </c>
      <c r="E1838" s="71">
        <v>200</v>
      </c>
      <c r="F1838" s="70">
        <f t="shared" ref="F1838:F1869" ca="1" si="111">INDIRECT(ADDRESS(ROW(),COLUMN()-2,4))*INDIRECT(ADDRESS(ROW(),COLUMN()-1,4))</f>
        <v>20000</v>
      </c>
      <c r="G1838" s="45"/>
      <c r="H1838" s="45"/>
      <c r="I1838" s="45"/>
      <c r="J1838" s="45"/>
    </row>
    <row r="1839" spans="1:10" ht="13.5" customHeight="1" x14ac:dyDescent="0.2">
      <c r="A1839" s="84">
        <v>47131706</v>
      </c>
      <c r="B1839" s="69" t="str">
        <f t="shared" ca="1" si="110"/>
        <v>Dispensadores de ambientadores</v>
      </c>
      <c r="C1839" s="82" t="s">
        <v>1449</v>
      </c>
      <c r="D1839" s="81">
        <v>6</v>
      </c>
      <c r="E1839" s="71">
        <v>500</v>
      </c>
      <c r="F1839" s="70">
        <f t="shared" ca="1" si="111"/>
        <v>3000</v>
      </c>
      <c r="G1839" s="45"/>
      <c r="H1839" s="45"/>
      <c r="I1839" s="45"/>
      <c r="J1839" s="45"/>
    </row>
    <row r="1840" spans="1:10" ht="13.5" customHeight="1" x14ac:dyDescent="0.2">
      <c r="A1840" s="84">
        <v>47131706</v>
      </c>
      <c r="B1840" s="69" t="str">
        <f t="shared" ca="1" si="110"/>
        <v>Dispensadores de ambientadores</v>
      </c>
      <c r="C1840" s="82" t="s">
        <v>1449</v>
      </c>
      <c r="D1840" s="81">
        <v>15</v>
      </c>
      <c r="E1840" s="71">
        <v>700</v>
      </c>
      <c r="F1840" s="70">
        <f t="shared" ca="1" si="111"/>
        <v>10500</v>
      </c>
      <c r="G1840" s="45"/>
      <c r="H1840" s="45"/>
      <c r="I1840" s="45"/>
      <c r="J1840" s="45"/>
    </row>
    <row r="1841" spans="1:10" ht="13.5" customHeight="1" x14ac:dyDescent="0.2">
      <c r="A1841" s="84">
        <v>12352104</v>
      </c>
      <c r="B1841" s="69" t="str">
        <f t="shared" ca="1" si="110"/>
        <v>Alcoholes o sus sustitutos</v>
      </c>
      <c r="C1841" s="82" t="s">
        <v>9560</v>
      </c>
      <c r="D1841" s="81">
        <v>11</v>
      </c>
      <c r="E1841" s="71">
        <v>200</v>
      </c>
      <c r="F1841" s="70">
        <f t="shared" ca="1" si="111"/>
        <v>2200</v>
      </c>
      <c r="G1841" s="45"/>
      <c r="H1841" s="45"/>
      <c r="I1841" s="45"/>
      <c r="J1841" s="45"/>
    </row>
    <row r="1842" spans="1:10" ht="13.5" customHeight="1" x14ac:dyDescent="0.2">
      <c r="A1842" s="84">
        <v>47131831</v>
      </c>
      <c r="B1842" s="69" t="str">
        <f t="shared" ca="1" si="110"/>
        <v>Ácido muriático</v>
      </c>
      <c r="C1842" s="82" t="s">
        <v>9560</v>
      </c>
      <c r="D1842" s="81">
        <v>20</v>
      </c>
      <c r="E1842" s="71">
        <v>400</v>
      </c>
      <c r="F1842" s="70">
        <f t="shared" ca="1" si="111"/>
        <v>8000</v>
      </c>
      <c r="G1842" s="45"/>
      <c r="H1842" s="45"/>
      <c r="I1842" s="45"/>
      <c r="J1842" s="45"/>
    </row>
    <row r="1843" spans="1:10" ht="13.5" customHeight="1" x14ac:dyDescent="0.2">
      <c r="A1843" s="84">
        <v>47131830</v>
      </c>
      <c r="B1843" s="69" t="str">
        <f t="shared" ca="1" si="110"/>
        <v>Limpiadores de muebles</v>
      </c>
      <c r="C1843" s="82" t="s">
        <v>9560</v>
      </c>
      <c r="D1843" s="81">
        <v>6</v>
      </c>
      <c r="E1843" s="71">
        <v>750</v>
      </c>
      <c r="F1843" s="70">
        <f t="shared" ca="1" si="111"/>
        <v>4500</v>
      </c>
      <c r="G1843" s="45"/>
      <c r="H1843" s="45"/>
      <c r="I1843" s="45"/>
      <c r="J1843" s="45"/>
    </row>
    <row r="1844" spans="1:10" ht="13.5" customHeight="1" x14ac:dyDescent="0.2">
      <c r="A1844" s="84">
        <v>12181502</v>
      </c>
      <c r="B1844" s="69" t="str">
        <f t="shared" ca="1" si="110"/>
        <v>Ceras naturales</v>
      </c>
      <c r="C1844" s="82" t="s">
        <v>9560</v>
      </c>
      <c r="D1844" s="81">
        <v>190</v>
      </c>
      <c r="E1844" s="71">
        <v>80</v>
      </c>
      <c r="F1844" s="70">
        <f t="shared" ca="1" si="111"/>
        <v>15200</v>
      </c>
      <c r="G1844" s="45"/>
      <c r="H1844" s="45"/>
      <c r="I1844" s="45"/>
      <c r="J1844" s="45"/>
    </row>
    <row r="1845" spans="1:10" ht="13.5" customHeight="1" x14ac:dyDescent="0.2">
      <c r="A1845" s="84">
        <v>12141901</v>
      </c>
      <c r="B1845" s="69" t="str">
        <f t="shared" ca="1" si="110"/>
        <v>Cloro cl</v>
      </c>
      <c r="C1845" s="82" t="s">
        <v>9560</v>
      </c>
      <c r="D1845" s="81">
        <v>16</v>
      </c>
      <c r="E1845" s="71">
        <v>350</v>
      </c>
      <c r="F1845" s="70">
        <f t="shared" ca="1" si="111"/>
        <v>5600</v>
      </c>
      <c r="G1845" s="45"/>
      <c r="H1845" s="45"/>
      <c r="I1845" s="45"/>
      <c r="J1845" s="45"/>
    </row>
    <row r="1846" spans="1:10" ht="13.5" customHeight="1" x14ac:dyDescent="0.2">
      <c r="A1846" s="84">
        <v>41121813</v>
      </c>
      <c r="B1846" s="69" t="str">
        <f t="shared" ca="1" si="110"/>
        <v>Cubetas</v>
      </c>
      <c r="C1846" s="82" t="s">
        <v>1449</v>
      </c>
      <c r="D1846" s="81">
        <v>25</v>
      </c>
      <c r="E1846" s="71">
        <v>40</v>
      </c>
      <c r="F1846" s="70">
        <f t="shared" ca="1" si="111"/>
        <v>1000</v>
      </c>
      <c r="G1846" s="45"/>
      <c r="H1846" s="45"/>
      <c r="I1846" s="45"/>
      <c r="J1846" s="45"/>
    </row>
    <row r="1847" spans="1:10" ht="13.5" customHeight="1" x14ac:dyDescent="0.2">
      <c r="A1847" s="84">
        <v>52151503</v>
      </c>
      <c r="B1847" s="69" t="str">
        <f t="shared" ca="1" si="110"/>
        <v>Cubiertos desechables para uso doméstico</v>
      </c>
      <c r="C1847" s="82" t="s">
        <v>4735</v>
      </c>
      <c r="D1847" s="81">
        <v>25</v>
      </c>
      <c r="E1847" s="71">
        <v>40</v>
      </c>
      <c r="F1847" s="70">
        <f t="shared" ca="1" si="111"/>
        <v>1000</v>
      </c>
      <c r="G1847" s="45"/>
      <c r="H1847" s="45"/>
      <c r="I1847" s="45"/>
      <c r="J1847" s="45"/>
    </row>
    <row r="1848" spans="1:10" ht="13.5" customHeight="1" x14ac:dyDescent="0.2">
      <c r="A1848" s="84">
        <v>52151503</v>
      </c>
      <c r="B1848" s="69" t="str">
        <f t="shared" ca="1" si="110"/>
        <v>Cubiertos desechables para uso doméstico</v>
      </c>
      <c r="C1848" s="82" t="s">
        <v>4735</v>
      </c>
      <c r="D1848" s="81">
        <v>12</v>
      </c>
      <c r="E1848" s="71">
        <v>40</v>
      </c>
      <c r="F1848" s="70">
        <f t="shared" ca="1" si="111"/>
        <v>480</v>
      </c>
      <c r="G1848" s="45"/>
      <c r="H1848" s="45"/>
      <c r="I1848" s="45"/>
      <c r="J1848" s="45"/>
    </row>
    <row r="1849" spans="1:10" ht="13.5" customHeight="1" x14ac:dyDescent="0.2">
      <c r="A1849" s="84">
        <v>52151503</v>
      </c>
      <c r="B1849" s="69" t="str">
        <f t="shared" ca="1" si="110"/>
        <v>Cubiertos desechables para uso doméstico</v>
      </c>
      <c r="C1849" s="82" t="s">
        <v>4735</v>
      </c>
      <c r="D1849" s="81">
        <v>177</v>
      </c>
      <c r="E1849" s="71">
        <v>140</v>
      </c>
      <c r="F1849" s="70">
        <f t="shared" ca="1" si="111"/>
        <v>24780</v>
      </c>
      <c r="G1849" s="45"/>
      <c r="H1849" s="45"/>
      <c r="I1849" s="45"/>
      <c r="J1849" s="45"/>
    </row>
    <row r="1850" spans="1:10" ht="13.5" customHeight="1" x14ac:dyDescent="0.2">
      <c r="A1850" s="84">
        <v>47131803</v>
      </c>
      <c r="B1850" s="69" t="str">
        <f t="shared" ca="1" si="110"/>
        <v>Desinfectantes para uso doméstico</v>
      </c>
      <c r="C1850" s="82" t="s">
        <v>9560</v>
      </c>
      <c r="D1850" s="81">
        <v>62</v>
      </c>
      <c r="E1850" s="71">
        <v>350</v>
      </c>
      <c r="F1850" s="70">
        <f t="shared" ca="1" si="111"/>
        <v>21700</v>
      </c>
      <c r="G1850" s="45"/>
      <c r="H1850" s="45"/>
      <c r="I1850" s="45"/>
      <c r="J1850" s="45"/>
    </row>
    <row r="1851" spans="1:10" ht="13.5" customHeight="1" x14ac:dyDescent="0.2">
      <c r="A1851" s="84">
        <v>47131821</v>
      </c>
      <c r="B1851" s="69" t="str">
        <f t="shared" ca="1" si="110"/>
        <v>Compuestos desengrasantes</v>
      </c>
      <c r="C1851" s="82" t="s">
        <v>9560</v>
      </c>
      <c r="D1851" s="81">
        <v>286</v>
      </c>
      <c r="E1851" s="71">
        <v>100</v>
      </c>
      <c r="F1851" s="70">
        <f t="shared" ca="1" si="111"/>
        <v>28600</v>
      </c>
      <c r="G1851" s="45"/>
      <c r="H1851" s="45"/>
      <c r="I1851" s="45"/>
      <c r="J1851" s="45"/>
    </row>
    <row r="1852" spans="1:10" ht="13.5" customHeight="1" x14ac:dyDescent="0.2">
      <c r="A1852" s="84">
        <v>12161902</v>
      </c>
      <c r="B1852" s="69" t="str">
        <f t="shared" ca="1" si="110"/>
        <v>Surfactantes detergentes</v>
      </c>
      <c r="C1852" s="82" t="s">
        <v>15636</v>
      </c>
      <c r="D1852" s="81">
        <v>115</v>
      </c>
      <c r="E1852" s="71">
        <v>150</v>
      </c>
      <c r="F1852" s="70">
        <f t="shared" ca="1" si="111"/>
        <v>17250</v>
      </c>
      <c r="G1852" s="45"/>
      <c r="H1852" s="45"/>
      <c r="I1852" s="45"/>
      <c r="J1852" s="45"/>
    </row>
    <row r="1853" spans="1:10" ht="13.5" customHeight="1" x14ac:dyDescent="0.2">
      <c r="A1853" s="84">
        <v>47131604</v>
      </c>
      <c r="B1853" s="69" t="str">
        <f t="shared" ca="1" si="110"/>
        <v>Escobas</v>
      </c>
      <c r="C1853" s="82" t="s">
        <v>1449</v>
      </c>
      <c r="D1853" s="81">
        <v>3</v>
      </c>
      <c r="E1853" s="71">
        <v>150</v>
      </c>
      <c r="F1853" s="70">
        <f t="shared" ca="1" si="111"/>
        <v>450</v>
      </c>
      <c r="G1853" s="45"/>
      <c r="H1853" s="45"/>
      <c r="I1853" s="45"/>
      <c r="J1853" s="45"/>
    </row>
    <row r="1854" spans="1:10" ht="13.5" customHeight="1" x14ac:dyDescent="0.2">
      <c r="A1854" s="84">
        <v>47131608</v>
      </c>
      <c r="B1854" s="69" t="str">
        <f t="shared" ca="1" si="110"/>
        <v>Cepillos de baño</v>
      </c>
      <c r="C1854" s="82" t="s">
        <v>1449</v>
      </c>
      <c r="D1854" s="81">
        <v>100</v>
      </c>
      <c r="E1854" s="71">
        <v>100</v>
      </c>
      <c r="F1854" s="70">
        <f t="shared" ca="1" si="111"/>
        <v>10000</v>
      </c>
      <c r="G1854" s="45"/>
      <c r="H1854" s="45"/>
      <c r="I1854" s="45"/>
      <c r="J1854" s="45"/>
    </row>
    <row r="1855" spans="1:10" ht="13.5" customHeight="1" x14ac:dyDescent="0.2">
      <c r="A1855" s="84">
        <v>47121701</v>
      </c>
      <c r="B1855" s="69" t="str">
        <f t="shared" ca="1" si="110"/>
        <v>Bolsas de basura</v>
      </c>
      <c r="C1855" s="82" t="s">
        <v>4735</v>
      </c>
      <c r="D1855" s="81">
        <v>15</v>
      </c>
      <c r="E1855" s="71">
        <v>150</v>
      </c>
      <c r="F1855" s="70">
        <f t="shared" ca="1" si="111"/>
        <v>2250</v>
      </c>
      <c r="G1855" s="45"/>
      <c r="H1855" s="45"/>
      <c r="I1855" s="45"/>
      <c r="J1855" s="45"/>
    </row>
    <row r="1856" spans="1:10" ht="13.5" customHeight="1" x14ac:dyDescent="0.2">
      <c r="A1856" s="84">
        <v>47121701</v>
      </c>
      <c r="B1856" s="69" t="str">
        <f t="shared" ca="1" si="110"/>
        <v>Bolsas de basura</v>
      </c>
      <c r="C1856" s="82" t="s">
        <v>4735</v>
      </c>
      <c r="D1856" s="81">
        <v>5</v>
      </c>
      <c r="E1856" s="71">
        <v>200</v>
      </c>
      <c r="F1856" s="70">
        <f t="shared" ca="1" si="111"/>
        <v>1000</v>
      </c>
      <c r="G1856" s="45"/>
      <c r="H1856" s="45"/>
      <c r="I1856" s="45"/>
      <c r="J1856" s="45"/>
    </row>
    <row r="1857" spans="1:10" ht="13.5" customHeight="1" x14ac:dyDescent="0.2">
      <c r="A1857" s="84">
        <v>47121701</v>
      </c>
      <c r="B1857" s="69" t="str">
        <f t="shared" ca="1" si="110"/>
        <v>Bolsas de basura</v>
      </c>
      <c r="C1857" s="82" t="s">
        <v>4735</v>
      </c>
      <c r="D1857" s="81">
        <v>85</v>
      </c>
      <c r="E1857" s="71">
        <v>550</v>
      </c>
      <c r="F1857" s="70">
        <f t="shared" ca="1" si="111"/>
        <v>46750</v>
      </c>
      <c r="G1857" s="45"/>
      <c r="H1857" s="45"/>
      <c r="I1857" s="45"/>
      <c r="J1857" s="45"/>
    </row>
    <row r="1858" spans="1:10" ht="13.5" customHeight="1" x14ac:dyDescent="0.2">
      <c r="A1858" s="84">
        <v>47121701</v>
      </c>
      <c r="B1858" s="69" t="str">
        <f t="shared" ca="1" si="110"/>
        <v>Bolsas de basura</v>
      </c>
      <c r="C1858" s="82" t="s">
        <v>4735</v>
      </c>
      <c r="D1858" s="81">
        <v>50</v>
      </c>
      <c r="E1858" s="71">
        <v>400</v>
      </c>
      <c r="F1858" s="70">
        <f t="shared" ca="1" si="111"/>
        <v>20000</v>
      </c>
      <c r="G1858" s="45"/>
      <c r="H1858" s="45"/>
      <c r="I1858" s="45"/>
      <c r="J1858" s="45"/>
    </row>
    <row r="1859" spans="1:10" ht="13.5" customHeight="1" x14ac:dyDescent="0.2">
      <c r="A1859" s="84">
        <v>42132203</v>
      </c>
      <c r="B1859" s="69" t="str">
        <f t="shared" ca="1" si="110"/>
        <v>Guantes de examen o para procedimientos no quirúrgicos</v>
      </c>
      <c r="C1859" s="82" t="s">
        <v>16988</v>
      </c>
      <c r="D1859" s="81">
        <v>14</v>
      </c>
      <c r="E1859" s="71">
        <v>390</v>
      </c>
      <c r="F1859" s="70">
        <f t="shared" ca="1" si="111"/>
        <v>5460</v>
      </c>
      <c r="G1859" s="45"/>
      <c r="H1859" s="45"/>
      <c r="I1859" s="45"/>
      <c r="J1859" s="45"/>
    </row>
    <row r="1860" spans="1:10" ht="13.5" customHeight="1" x14ac:dyDescent="0.2">
      <c r="A1860" s="84">
        <v>10191509</v>
      </c>
      <c r="B1860" s="69" t="str">
        <f t="shared" ca="1" si="110"/>
        <v>Insecticidas</v>
      </c>
      <c r="C1860" s="82" t="s">
        <v>1449</v>
      </c>
      <c r="D1860" s="81">
        <v>75</v>
      </c>
      <c r="E1860" s="71">
        <v>300</v>
      </c>
      <c r="F1860" s="70">
        <f t="shared" ca="1" si="111"/>
        <v>22500</v>
      </c>
      <c r="G1860" s="45"/>
      <c r="H1860" s="45"/>
      <c r="I1860" s="45"/>
      <c r="J1860" s="45"/>
    </row>
    <row r="1861" spans="1:10" ht="13.5" customHeight="1" x14ac:dyDescent="0.2">
      <c r="A1861" s="84">
        <v>53131608</v>
      </c>
      <c r="B1861" s="69" t="str">
        <f t="shared" ca="1" si="110"/>
        <v>Jabones</v>
      </c>
      <c r="C1861" s="82" t="s">
        <v>9560</v>
      </c>
      <c r="D1861" s="81">
        <v>90</v>
      </c>
      <c r="E1861" s="71">
        <v>300</v>
      </c>
      <c r="F1861" s="70">
        <f t="shared" ca="1" si="111"/>
        <v>27000</v>
      </c>
      <c r="G1861" s="45"/>
      <c r="H1861" s="45"/>
      <c r="I1861" s="45"/>
      <c r="J1861" s="45"/>
    </row>
    <row r="1862" spans="1:10" ht="13.5" customHeight="1" x14ac:dyDescent="0.2">
      <c r="A1862" s="84">
        <v>53131608</v>
      </c>
      <c r="B1862" s="69" t="str">
        <f t="shared" ca="1" si="110"/>
        <v>Jabones</v>
      </c>
      <c r="C1862" s="82" t="s">
        <v>16988</v>
      </c>
      <c r="D1862" s="81">
        <v>75</v>
      </c>
      <c r="E1862" s="71">
        <v>100</v>
      </c>
      <c r="F1862" s="70">
        <f t="shared" ca="1" si="111"/>
        <v>7500</v>
      </c>
      <c r="G1862" s="45"/>
      <c r="H1862" s="45"/>
      <c r="I1862" s="45"/>
      <c r="J1862" s="45"/>
    </row>
    <row r="1863" spans="1:10" ht="13.5" customHeight="1" x14ac:dyDescent="0.2">
      <c r="A1863" s="84">
        <v>47131501</v>
      </c>
      <c r="B1863" s="69" t="str">
        <f t="shared" ca="1" si="110"/>
        <v>Trapos</v>
      </c>
      <c r="C1863" s="82" t="s">
        <v>1449</v>
      </c>
      <c r="D1863" s="81">
        <v>25</v>
      </c>
      <c r="E1863" s="71">
        <v>230</v>
      </c>
      <c r="F1863" s="70">
        <f t="shared" ca="1" si="111"/>
        <v>5750</v>
      </c>
      <c r="G1863" s="45"/>
      <c r="H1863" s="45"/>
      <c r="I1863" s="45"/>
      <c r="J1863" s="45"/>
    </row>
    <row r="1864" spans="1:10" ht="13.5" customHeight="1" x14ac:dyDescent="0.2">
      <c r="A1864" s="84">
        <v>47131824</v>
      </c>
      <c r="B1864" s="69" t="str">
        <f t="shared" ca="1" si="110"/>
        <v>Limpiadores de vidrio o ventanas</v>
      </c>
      <c r="C1864" s="82" t="s">
        <v>9560</v>
      </c>
      <c r="D1864" s="81">
        <v>109</v>
      </c>
      <c r="E1864" s="71">
        <v>300</v>
      </c>
      <c r="F1864" s="70">
        <f t="shared" ca="1" si="111"/>
        <v>32700</v>
      </c>
      <c r="G1864" s="45"/>
      <c r="H1864" s="45"/>
      <c r="I1864" s="45"/>
      <c r="J1864" s="45"/>
    </row>
    <row r="1865" spans="1:10" ht="13.5" customHeight="1" x14ac:dyDescent="0.2">
      <c r="A1865" s="84">
        <v>53131626</v>
      </c>
      <c r="B1865" s="69" t="str">
        <f t="shared" ca="1" si="110"/>
        <v>Desinfectante de manos</v>
      </c>
      <c r="C1865" s="82" t="s">
        <v>1449</v>
      </c>
      <c r="D1865" s="81">
        <v>23</v>
      </c>
      <c r="E1865" s="71">
        <v>400</v>
      </c>
      <c r="F1865" s="70">
        <f t="shared" ca="1" si="111"/>
        <v>9200</v>
      </c>
      <c r="G1865" s="45"/>
      <c r="H1865" s="45"/>
      <c r="I1865" s="45"/>
      <c r="J1865" s="45"/>
    </row>
    <row r="1866" spans="1:10" ht="13.5" customHeight="1" x14ac:dyDescent="0.2">
      <c r="A1866" s="84">
        <v>46182002</v>
      </c>
      <c r="B1866" s="69" t="str">
        <f t="shared" ca="1" si="110"/>
        <v>Respiradores</v>
      </c>
      <c r="C1866" s="82" t="s">
        <v>16988</v>
      </c>
      <c r="D1866" s="81">
        <v>50</v>
      </c>
      <c r="E1866" s="71">
        <v>150</v>
      </c>
      <c r="F1866" s="70">
        <f t="shared" ca="1" si="111"/>
        <v>7500</v>
      </c>
      <c r="G1866" s="45"/>
      <c r="H1866" s="45"/>
      <c r="I1866" s="45"/>
      <c r="J1866" s="45"/>
    </row>
    <row r="1867" spans="1:10" ht="13.5" customHeight="1" x14ac:dyDescent="0.2">
      <c r="A1867" s="84">
        <v>47131609</v>
      </c>
      <c r="B1867" s="69" t="str">
        <f t="shared" ca="1" si="110"/>
        <v>Manijas de escobas o traperos</v>
      </c>
      <c r="C1867" s="82" t="s">
        <v>1449</v>
      </c>
      <c r="D1867" s="81">
        <v>125</v>
      </c>
      <c r="E1867" s="71">
        <v>700</v>
      </c>
      <c r="F1867" s="70">
        <f t="shared" ca="1" si="111"/>
        <v>87500</v>
      </c>
      <c r="G1867" s="45"/>
      <c r="H1867" s="45"/>
      <c r="I1867" s="45"/>
      <c r="J1867" s="45"/>
    </row>
    <row r="1868" spans="1:10" ht="13.5" customHeight="1" x14ac:dyDescent="0.2">
      <c r="A1868" s="84">
        <v>14111704</v>
      </c>
      <c r="B1868" s="69" t="str">
        <f t="shared" ca="1" si="110"/>
        <v>Papel higiénico</v>
      </c>
      <c r="C1868" s="82" t="s">
        <v>16988</v>
      </c>
      <c r="D1868" s="81">
        <v>83</v>
      </c>
      <c r="E1868" s="71">
        <v>1250</v>
      </c>
      <c r="F1868" s="70">
        <f t="shared" ca="1" si="111"/>
        <v>103750</v>
      </c>
      <c r="G1868" s="45"/>
      <c r="H1868" s="45"/>
      <c r="I1868" s="45"/>
      <c r="J1868" s="45"/>
    </row>
    <row r="1869" spans="1:10" ht="13.5" customHeight="1" x14ac:dyDescent="0.2">
      <c r="A1869" s="84">
        <v>14111703</v>
      </c>
      <c r="B1869" s="69" t="str">
        <f t="shared" ca="1" si="110"/>
        <v>Toallas de papel</v>
      </c>
      <c r="C1869" s="82" t="s">
        <v>16988</v>
      </c>
      <c r="D1869" s="81">
        <v>47</v>
      </c>
      <c r="E1869" s="71">
        <v>1050</v>
      </c>
      <c r="F1869" s="70">
        <f t="shared" ca="1" si="111"/>
        <v>49350</v>
      </c>
      <c r="G1869" s="45"/>
      <c r="H1869" s="45"/>
      <c r="I1869" s="45"/>
      <c r="J1869" s="45"/>
    </row>
    <row r="1870" spans="1:10" ht="13.5" customHeight="1" x14ac:dyDescent="0.2">
      <c r="A1870" s="84">
        <v>14111703</v>
      </c>
      <c r="B1870" s="69" t="str">
        <f t="shared" ref="B1870:B1888" ca="1" si="112">IFERROR(INDEX(UNSPSCDes,MATCH(INDIRECT(ADDRESS(ROW(),COLUMN()-1,4)),UNSPSCCode,0)),"")</f>
        <v>Toallas de papel</v>
      </c>
      <c r="C1870" s="82" t="s">
        <v>16988</v>
      </c>
      <c r="D1870" s="81">
        <v>165</v>
      </c>
      <c r="E1870" s="71">
        <v>150</v>
      </c>
      <c r="F1870" s="70">
        <f t="shared" ref="F1870:F1888" ca="1" si="113">INDIRECT(ADDRESS(ROW(),COLUMN()-2,4))*INDIRECT(ADDRESS(ROW(),COLUMN()-1,4))</f>
        <v>24750</v>
      </c>
      <c r="G1870" s="45"/>
      <c r="H1870" s="45"/>
      <c r="I1870" s="45"/>
      <c r="J1870" s="45"/>
    </row>
    <row r="1871" spans="1:10" ht="13.5" customHeight="1" x14ac:dyDescent="0.2">
      <c r="A1871" s="84">
        <v>47131803</v>
      </c>
      <c r="B1871" s="69" t="str">
        <f t="shared" ca="1" si="112"/>
        <v>Desinfectantes para uso doméstico</v>
      </c>
      <c r="C1871" s="82" t="s">
        <v>1449</v>
      </c>
      <c r="D1871" s="81">
        <v>25</v>
      </c>
      <c r="E1871" s="71">
        <v>60</v>
      </c>
      <c r="F1871" s="70">
        <f t="shared" ca="1" si="113"/>
        <v>1500</v>
      </c>
      <c r="G1871" s="45"/>
      <c r="H1871" s="45"/>
      <c r="I1871" s="45"/>
      <c r="J1871" s="45"/>
    </row>
    <row r="1872" spans="1:10" ht="13.5" customHeight="1" x14ac:dyDescent="0.2">
      <c r="A1872" s="84">
        <v>52151502</v>
      </c>
      <c r="B1872" s="69" t="str">
        <f t="shared" ca="1" si="112"/>
        <v>Platos desechables para uso doméstico</v>
      </c>
      <c r="C1872" s="82" t="s">
        <v>1449</v>
      </c>
      <c r="D1872" s="81">
        <v>25</v>
      </c>
      <c r="E1872" s="71">
        <v>80</v>
      </c>
      <c r="F1872" s="70">
        <f t="shared" ca="1" si="113"/>
        <v>2000</v>
      </c>
      <c r="G1872" s="45"/>
      <c r="H1872" s="45"/>
      <c r="I1872" s="45"/>
      <c r="J1872" s="45"/>
    </row>
    <row r="1873" spans="1:10" ht="13.5" customHeight="1" x14ac:dyDescent="0.2">
      <c r="A1873" s="84">
        <v>52151502</v>
      </c>
      <c r="B1873" s="69" t="str">
        <f t="shared" ca="1" si="112"/>
        <v>Platos desechables para uso doméstico</v>
      </c>
      <c r="C1873" s="82" t="s">
        <v>1449</v>
      </c>
      <c r="D1873" s="81">
        <v>35</v>
      </c>
      <c r="E1873" s="71">
        <v>400</v>
      </c>
      <c r="F1873" s="70">
        <f t="shared" ca="1" si="113"/>
        <v>14000</v>
      </c>
      <c r="G1873" s="45"/>
      <c r="H1873" s="45"/>
      <c r="I1873" s="45"/>
      <c r="J1873" s="45"/>
    </row>
    <row r="1874" spans="1:10" ht="13.5" customHeight="1" x14ac:dyDescent="0.2">
      <c r="A1874" s="84">
        <v>47131803</v>
      </c>
      <c r="B1874" s="69" t="str">
        <f t="shared" ca="1" si="112"/>
        <v>Desinfectantes para uso doméstico</v>
      </c>
      <c r="C1874" s="82" t="s">
        <v>1449</v>
      </c>
      <c r="D1874" s="81">
        <v>16</v>
      </c>
      <c r="E1874" s="71">
        <v>110</v>
      </c>
      <c r="F1874" s="70">
        <f t="shared" ca="1" si="113"/>
        <v>1760</v>
      </c>
      <c r="G1874" s="45"/>
      <c r="H1874" s="45"/>
      <c r="I1874" s="45"/>
      <c r="J1874" s="45"/>
    </row>
    <row r="1875" spans="1:10" ht="13.5" customHeight="1" x14ac:dyDescent="0.2">
      <c r="A1875" s="84">
        <v>47131611</v>
      </c>
      <c r="B1875" s="69" t="str">
        <f t="shared" ca="1" si="112"/>
        <v>Recogedor de basura</v>
      </c>
      <c r="C1875" s="82" t="s">
        <v>1449</v>
      </c>
      <c r="D1875" s="81">
        <v>263</v>
      </c>
      <c r="E1875" s="71">
        <v>300</v>
      </c>
      <c r="F1875" s="70">
        <f t="shared" ca="1" si="113"/>
        <v>78900</v>
      </c>
      <c r="G1875" s="45"/>
      <c r="H1875" s="45"/>
      <c r="I1875" s="45"/>
      <c r="J1875" s="45"/>
    </row>
    <row r="1876" spans="1:10" ht="13.5" customHeight="1" x14ac:dyDescent="0.2">
      <c r="A1876" s="84">
        <v>14111705</v>
      </c>
      <c r="B1876" s="69" t="str">
        <f t="shared" ca="1" si="112"/>
        <v>Servilletas de papel</v>
      </c>
      <c r="C1876" s="82" t="s">
        <v>16988</v>
      </c>
      <c r="D1876" s="81">
        <v>150</v>
      </c>
      <c r="E1876" s="71">
        <v>150</v>
      </c>
      <c r="F1876" s="70">
        <f t="shared" ca="1" si="113"/>
        <v>22500</v>
      </c>
      <c r="G1876" s="45"/>
      <c r="H1876" s="45"/>
      <c r="I1876" s="45"/>
      <c r="J1876" s="45"/>
    </row>
    <row r="1877" spans="1:10" ht="13.5" customHeight="1" x14ac:dyDescent="0.2">
      <c r="A1877" s="84">
        <v>14111705</v>
      </c>
      <c r="B1877" s="69" t="str">
        <f t="shared" ca="1" si="112"/>
        <v>Servilletas de papel</v>
      </c>
      <c r="C1877" s="82" t="s">
        <v>16988</v>
      </c>
      <c r="D1877" s="81">
        <v>200</v>
      </c>
      <c r="E1877" s="71">
        <v>850</v>
      </c>
      <c r="F1877" s="70">
        <f t="shared" ca="1" si="113"/>
        <v>170000</v>
      </c>
      <c r="G1877" s="45"/>
      <c r="H1877" s="45"/>
      <c r="I1877" s="45"/>
      <c r="J1877" s="45"/>
    </row>
    <row r="1878" spans="1:10" ht="13.5" customHeight="1" x14ac:dyDescent="0.2">
      <c r="A1878" s="84">
        <v>14111705</v>
      </c>
      <c r="B1878" s="69" t="str">
        <f t="shared" ca="1" si="112"/>
        <v>Servilletas de papel</v>
      </c>
      <c r="C1878" s="82" t="s">
        <v>16988</v>
      </c>
      <c r="D1878" s="81">
        <v>25</v>
      </c>
      <c r="E1878" s="71">
        <v>600</v>
      </c>
      <c r="F1878" s="70">
        <f t="shared" ca="1" si="113"/>
        <v>15000</v>
      </c>
      <c r="G1878" s="45"/>
      <c r="H1878" s="45"/>
      <c r="I1878" s="45"/>
      <c r="J1878" s="45"/>
    </row>
    <row r="1879" spans="1:10" ht="13.5" customHeight="1" x14ac:dyDescent="0.2">
      <c r="A1879" s="84">
        <v>14111705</v>
      </c>
      <c r="B1879" s="69" t="str">
        <f t="shared" ca="1" si="112"/>
        <v>Servilletas de papel</v>
      </c>
      <c r="C1879" s="82" t="s">
        <v>1449</v>
      </c>
      <c r="D1879" s="81">
        <v>118</v>
      </c>
      <c r="E1879" s="71">
        <v>30</v>
      </c>
      <c r="F1879" s="70">
        <f t="shared" ca="1" si="113"/>
        <v>3540</v>
      </c>
      <c r="G1879" s="45"/>
      <c r="H1879" s="45"/>
      <c r="I1879" s="45"/>
      <c r="J1879" s="45"/>
    </row>
    <row r="1880" spans="1:10" ht="13.5" customHeight="1" x14ac:dyDescent="0.2">
      <c r="A1880" s="84">
        <v>47131602</v>
      </c>
      <c r="B1880" s="69" t="str">
        <f t="shared" ca="1" si="112"/>
        <v>Almohadillas para restregar</v>
      </c>
      <c r="C1880" s="82" t="s">
        <v>1449</v>
      </c>
      <c r="D1880" s="81">
        <v>50</v>
      </c>
      <c r="E1880" s="71">
        <v>80</v>
      </c>
      <c r="F1880" s="70">
        <f t="shared" ca="1" si="113"/>
        <v>4000</v>
      </c>
      <c r="G1880" s="45"/>
      <c r="H1880" s="45"/>
      <c r="I1880" s="45"/>
      <c r="J1880" s="45"/>
    </row>
    <row r="1881" spans="1:10" ht="13.5" customHeight="1" x14ac:dyDescent="0.2">
      <c r="A1881" s="84">
        <v>47131602</v>
      </c>
      <c r="B1881" s="69" t="str">
        <f t="shared" ca="1" si="112"/>
        <v>Almohadillas para restregar</v>
      </c>
      <c r="C1881" s="82" t="s">
        <v>1449</v>
      </c>
      <c r="D1881" s="81">
        <v>10</v>
      </c>
      <c r="E1881" s="71">
        <v>350</v>
      </c>
      <c r="F1881" s="70">
        <f t="shared" ca="1" si="113"/>
        <v>3500</v>
      </c>
      <c r="G1881" s="45"/>
      <c r="H1881" s="45"/>
      <c r="I1881" s="45"/>
      <c r="J1881" s="45"/>
    </row>
    <row r="1882" spans="1:10" ht="13.5" customHeight="1" x14ac:dyDescent="0.2">
      <c r="A1882" s="84">
        <v>47131618</v>
      </c>
      <c r="B1882" s="69" t="str">
        <f t="shared" ca="1" si="112"/>
        <v>Traperos húmedos</v>
      </c>
      <c r="C1882" s="82" t="s">
        <v>1449</v>
      </c>
      <c r="D1882" s="81">
        <v>103</v>
      </c>
      <c r="E1882" s="71">
        <v>190</v>
      </c>
      <c r="F1882" s="70">
        <f t="shared" ca="1" si="113"/>
        <v>19570</v>
      </c>
      <c r="G1882" s="45"/>
      <c r="H1882" s="45"/>
      <c r="I1882" s="45"/>
      <c r="J1882" s="45"/>
    </row>
    <row r="1883" spans="1:10" ht="13.5" customHeight="1" x14ac:dyDescent="0.2">
      <c r="A1883" s="84">
        <v>47131618</v>
      </c>
      <c r="B1883" s="69" t="str">
        <f t="shared" ca="1" si="112"/>
        <v>Traperos húmedos</v>
      </c>
      <c r="C1883" s="82" t="s">
        <v>1449</v>
      </c>
      <c r="D1883" s="81">
        <v>30</v>
      </c>
      <c r="E1883" s="71">
        <v>150</v>
      </c>
      <c r="F1883" s="70">
        <f t="shared" ca="1" si="113"/>
        <v>4500</v>
      </c>
      <c r="G1883" s="45"/>
      <c r="H1883" s="45"/>
      <c r="I1883" s="45"/>
      <c r="J1883" s="45"/>
    </row>
    <row r="1884" spans="1:10" ht="13.5" customHeight="1" x14ac:dyDescent="0.2">
      <c r="A1884" s="84">
        <v>47131502</v>
      </c>
      <c r="B1884" s="69" t="str">
        <f t="shared" ca="1" si="112"/>
        <v>Pañitos o toallas para limpiar</v>
      </c>
      <c r="C1884" s="82" t="s">
        <v>1449</v>
      </c>
      <c r="D1884" s="81">
        <v>2</v>
      </c>
      <c r="E1884" s="71">
        <v>2800</v>
      </c>
      <c r="F1884" s="70">
        <f t="shared" ca="1" si="113"/>
        <v>5600</v>
      </c>
      <c r="G1884" s="45"/>
      <c r="H1884" s="45"/>
      <c r="I1884" s="45"/>
      <c r="J1884" s="45"/>
    </row>
    <row r="1885" spans="1:10" ht="13.5" customHeight="1" x14ac:dyDescent="0.2">
      <c r="A1885" s="84">
        <v>41104210</v>
      </c>
      <c r="B1885" s="69" t="str">
        <f t="shared" ca="1" si="112"/>
        <v>Disolventes</v>
      </c>
      <c r="C1885" s="82" t="s">
        <v>9560</v>
      </c>
      <c r="D1885" s="81">
        <v>250</v>
      </c>
      <c r="E1885" s="71">
        <v>60</v>
      </c>
      <c r="F1885" s="70">
        <f t="shared" ca="1" si="113"/>
        <v>15000</v>
      </c>
      <c r="G1885" s="45"/>
      <c r="H1885" s="45"/>
      <c r="I1885" s="45"/>
      <c r="J1885" s="45"/>
    </row>
    <row r="1886" spans="1:10" ht="13.5" customHeight="1" x14ac:dyDescent="0.2">
      <c r="A1886" s="84">
        <v>52151504</v>
      </c>
      <c r="B1886" s="69" t="str">
        <f t="shared" ca="1" si="112"/>
        <v>Tazas o vasos o tapas desechables para uso doméstico</v>
      </c>
      <c r="C1886" s="82" t="s">
        <v>16988</v>
      </c>
      <c r="D1886" s="81">
        <v>356</v>
      </c>
      <c r="E1886" s="71">
        <v>75</v>
      </c>
      <c r="F1886" s="70">
        <f t="shared" ca="1" si="113"/>
        <v>26700</v>
      </c>
      <c r="G1886" s="45"/>
      <c r="H1886" s="45"/>
      <c r="I1886" s="45"/>
      <c r="J1886" s="45"/>
    </row>
    <row r="1887" spans="1:10" ht="13.5" customHeight="1" x14ac:dyDescent="0.2">
      <c r="A1887" s="84">
        <v>52151504</v>
      </c>
      <c r="B1887" s="69" t="str">
        <f t="shared" ca="1" si="112"/>
        <v>Tazas o vasos o tapas desechables para uso doméstico</v>
      </c>
      <c r="C1887" s="82" t="s">
        <v>4735</v>
      </c>
      <c r="D1887" s="81">
        <v>100</v>
      </c>
      <c r="E1887" s="71">
        <v>85</v>
      </c>
      <c r="F1887" s="70">
        <f t="shared" ca="1" si="113"/>
        <v>8500</v>
      </c>
      <c r="G1887" s="45"/>
      <c r="H1887" s="45"/>
      <c r="I1887" s="45"/>
      <c r="J1887" s="45"/>
    </row>
    <row r="1888" spans="1:10" ht="13.5" customHeight="1" x14ac:dyDescent="0.2">
      <c r="A1888" s="84">
        <v>52151504</v>
      </c>
      <c r="B1888" s="69" t="str">
        <f t="shared" ca="1" si="112"/>
        <v>Tazas o vasos o tapas desechables para uso doméstico</v>
      </c>
      <c r="C1888" s="82" t="s">
        <v>4735</v>
      </c>
      <c r="D1888" s="81">
        <v>60</v>
      </c>
      <c r="E1888" s="71">
        <v>100</v>
      </c>
      <c r="F1888" s="70">
        <f t="shared" ca="1" si="113"/>
        <v>6000</v>
      </c>
      <c r="G1888" s="45"/>
      <c r="H1888" s="45"/>
      <c r="I1888" s="45"/>
      <c r="J1888" s="45"/>
    </row>
    <row r="1889" spans="1:10" ht="14.1" customHeight="1" x14ac:dyDescent="0.2">
      <c r="A1889" s="45"/>
      <c r="B1889" s="45"/>
      <c r="C1889" s="45"/>
      <c r="D1889" s="45"/>
      <c r="E1889" s="73" t="s">
        <v>12550</v>
      </c>
      <c r="F1889" s="74">
        <f ca="1">SUM(Table369[MONTO TOTAL ESTIMADO])</f>
        <v>1029790</v>
      </c>
      <c r="G1889" s="45"/>
      <c r="H1889" s="45" t="str">
        <f>C1831</f>
        <v>Bienes</v>
      </c>
      <c r="I1889" s="45" t="str">
        <f>E1831</f>
        <v>No</v>
      </c>
      <c r="J1889" s="45" t="str">
        <f>D1831</f>
        <v>Compras Menores</v>
      </c>
    </row>
    <row r="1890" spans="1:10" ht="14.1" customHeight="1" thickBot="1" x14ac:dyDescent="0.3"/>
    <row r="1891" spans="1:10" ht="33.75" customHeight="1" thickBot="1" x14ac:dyDescent="0.25">
      <c r="A1891" s="64" t="s">
        <v>16382</v>
      </c>
      <c r="B1891" s="64" t="s">
        <v>161</v>
      </c>
      <c r="C1891" s="64" t="s">
        <v>11724</v>
      </c>
      <c r="D1891" s="64" t="s">
        <v>14377</v>
      </c>
      <c r="E1891" s="64" t="s">
        <v>10962</v>
      </c>
      <c r="F1891" s="64" t="s">
        <v>11095</v>
      </c>
      <c r="G1891" s="45"/>
      <c r="H1891" s="45"/>
      <c r="I1891" s="45"/>
      <c r="J1891" s="45"/>
    </row>
    <row r="1892" spans="1:10" ht="13.5" customHeight="1" thickBot="1" x14ac:dyDescent="0.25">
      <c r="A1892" s="66" t="s">
        <v>18863</v>
      </c>
      <c r="B1892" s="66" t="s">
        <v>18864</v>
      </c>
      <c r="C1892" s="66" t="s">
        <v>17798</v>
      </c>
      <c r="D1892" s="66" t="s">
        <v>17483</v>
      </c>
      <c r="E1892" s="66" t="s">
        <v>17854</v>
      </c>
      <c r="F1892" s="66"/>
      <c r="G1892" s="45"/>
      <c r="H1892" s="45"/>
      <c r="I1892" s="45"/>
      <c r="J1892" s="45"/>
    </row>
    <row r="1893" spans="1:10" ht="14.1" customHeight="1" thickBot="1" x14ac:dyDescent="0.25">
      <c r="A1893" s="101" t="s">
        <v>14827</v>
      </c>
      <c r="B1893" s="67" t="s">
        <v>8528</v>
      </c>
      <c r="C1893" s="76">
        <v>44835</v>
      </c>
      <c r="D1893" s="101" t="s">
        <v>9386</v>
      </c>
      <c r="E1893" s="67" t="s">
        <v>13093</v>
      </c>
      <c r="F1893" s="66" t="s">
        <v>3080</v>
      </c>
      <c r="G1893" s="45"/>
      <c r="H1893" s="45"/>
      <c r="I1893" s="45"/>
      <c r="J1893" s="45"/>
    </row>
    <row r="1894" spans="1:10" ht="14.1" customHeight="1" thickBot="1" x14ac:dyDescent="0.25">
      <c r="A1894" s="102"/>
      <c r="B1894" s="67" t="s">
        <v>1786</v>
      </c>
      <c r="C1894" s="95">
        <f>IF(C1893="","",IF(AND(MONTH(C1893)&gt;=1,MONTH(C1893)&lt;=3),1,IF(AND(MONTH(C1893)&gt;=4,MONTH(C1893)&lt;=6),2,IF(AND(MONTH(C1893)&gt;=7,MONTH(C1893)&lt;=9),3,4))))</f>
        <v>4</v>
      </c>
      <c r="D1894" s="102"/>
      <c r="E1894" s="67" t="s">
        <v>2417</v>
      </c>
      <c r="F1894" s="66" t="s">
        <v>11112</v>
      </c>
      <c r="G1894" s="45"/>
      <c r="H1894" s="45"/>
      <c r="I1894" s="45"/>
      <c r="J1894" s="45"/>
    </row>
    <row r="1895" spans="1:10" ht="14.1" customHeight="1" thickBot="1" x14ac:dyDescent="0.25">
      <c r="A1895" s="102"/>
      <c r="B1895" s="67" t="s">
        <v>12942</v>
      </c>
      <c r="C1895" s="76">
        <v>44926</v>
      </c>
      <c r="D1895" s="102"/>
      <c r="E1895" s="67" t="s">
        <v>3073</v>
      </c>
      <c r="F1895" s="66" t="s">
        <v>11112</v>
      </c>
      <c r="G1895" s="45"/>
      <c r="H1895" s="45"/>
      <c r="I1895" s="45"/>
      <c r="J1895" s="45"/>
    </row>
    <row r="1896" spans="1:10" ht="14.1" customHeight="1" thickBot="1" x14ac:dyDescent="0.25">
      <c r="A1896" s="102"/>
      <c r="B1896" s="67" t="s">
        <v>1786</v>
      </c>
      <c r="C1896" s="95">
        <f>IF(C1895="","",IF(AND(MONTH(C1895)&gt;=1,MONTH(C1895)&lt;=3),1,IF(AND(MONTH(C1895)&gt;=4,MONTH(C1895)&lt;=6),2,IF(AND(MONTH(C1895)&gt;=7,MONTH(C1895)&lt;=9),3,4))))</f>
        <v>4</v>
      </c>
      <c r="D1896" s="102"/>
      <c r="E1896" s="67" t="s">
        <v>13192</v>
      </c>
      <c r="F1896" s="66" t="s">
        <v>11112</v>
      </c>
      <c r="G1896" s="45"/>
      <c r="H1896" s="45"/>
      <c r="I1896" s="45"/>
      <c r="J1896" s="45"/>
    </row>
    <row r="1897" spans="1:10" ht="14.1" customHeight="1" thickBot="1" x14ac:dyDescent="0.25">
      <c r="A1897" s="45"/>
      <c r="B1897" s="45"/>
      <c r="C1897" s="45"/>
      <c r="D1897" s="45"/>
      <c r="E1897" s="45"/>
      <c r="F1897" s="45"/>
      <c r="G1897" s="45"/>
      <c r="H1897" s="45"/>
      <c r="I1897" s="45"/>
      <c r="J1897" s="45"/>
    </row>
    <row r="1898" spans="1:10" ht="14.1" customHeight="1" thickBot="1" x14ac:dyDescent="0.25">
      <c r="A1898" s="72" t="s">
        <v>15735</v>
      </c>
      <c r="B1898" s="72" t="s">
        <v>16146</v>
      </c>
      <c r="C1898" s="72" t="s">
        <v>15641</v>
      </c>
      <c r="D1898" s="72" t="s">
        <v>15251</v>
      </c>
      <c r="E1898" s="72" t="s">
        <v>6932</v>
      </c>
      <c r="F1898" s="72" t="s">
        <v>15280</v>
      </c>
      <c r="G1898" s="45"/>
      <c r="H1898" s="45"/>
      <c r="I1898" s="45"/>
      <c r="J1898" s="45"/>
    </row>
    <row r="1899" spans="1:10" ht="14.1" customHeight="1" x14ac:dyDescent="0.2">
      <c r="A1899" s="84">
        <v>47131706</v>
      </c>
      <c r="B1899" s="69" t="str">
        <f t="shared" ref="B1899:B1930" ca="1" si="114">IFERROR(INDEX(UNSPSCDes,MATCH(INDIRECT(ADDRESS(ROW(),COLUMN()-1,4)),UNSPSCCode,0)),"")</f>
        <v>Dispensadores de ambientadores</v>
      </c>
      <c r="C1899" s="82" t="s">
        <v>1449</v>
      </c>
      <c r="D1899" s="81">
        <v>200</v>
      </c>
      <c r="E1899" s="71">
        <v>200</v>
      </c>
      <c r="F1899" s="70">
        <f t="shared" ref="F1899:F1930" ca="1" si="115">INDIRECT(ADDRESS(ROW(),COLUMN()-2,4))*INDIRECT(ADDRESS(ROW(),COLUMN()-1,4))</f>
        <v>40000</v>
      </c>
      <c r="G1899" s="45"/>
      <c r="H1899" s="45"/>
      <c r="I1899" s="45"/>
      <c r="J1899" s="45"/>
    </row>
    <row r="1900" spans="1:10" ht="13.5" customHeight="1" x14ac:dyDescent="0.2">
      <c r="A1900" s="84">
        <v>47131706</v>
      </c>
      <c r="B1900" s="69" t="str">
        <f t="shared" ca="1" si="114"/>
        <v>Dispensadores de ambientadores</v>
      </c>
      <c r="C1900" s="82" t="s">
        <v>1449</v>
      </c>
      <c r="D1900" s="81">
        <v>6</v>
      </c>
      <c r="E1900" s="71">
        <v>500</v>
      </c>
      <c r="F1900" s="70">
        <f t="shared" ca="1" si="115"/>
        <v>3000</v>
      </c>
      <c r="G1900" s="45"/>
      <c r="H1900" s="45"/>
      <c r="I1900" s="45"/>
      <c r="J1900" s="45"/>
    </row>
    <row r="1901" spans="1:10" ht="13.5" customHeight="1" x14ac:dyDescent="0.2">
      <c r="A1901" s="84">
        <v>47131706</v>
      </c>
      <c r="B1901" s="69" t="str">
        <f t="shared" ca="1" si="114"/>
        <v>Dispensadores de ambientadores</v>
      </c>
      <c r="C1901" s="82" t="s">
        <v>1449</v>
      </c>
      <c r="D1901" s="81">
        <v>15</v>
      </c>
      <c r="E1901" s="71">
        <v>700</v>
      </c>
      <c r="F1901" s="70">
        <f t="shared" ca="1" si="115"/>
        <v>10500</v>
      </c>
      <c r="G1901" s="45"/>
      <c r="H1901" s="45"/>
      <c r="I1901" s="45"/>
      <c r="J1901" s="45"/>
    </row>
    <row r="1902" spans="1:10" ht="13.5" customHeight="1" x14ac:dyDescent="0.2">
      <c r="A1902" s="84">
        <v>47131831</v>
      </c>
      <c r="B1902" s="69" t="str">
        <f t="shared" ca="1" si="114"/>
        <v>Ácido muriático</v>
      </c>
      <c r="C1902" s="82" t="s">
        <v>9560</v>
      </c>
      <c r="D1902" s="81">
        <v>11</v>
      </c>
      <c r="E1902" s="71">
        <v>200</v>
      </c>
      <c r="F1902" s="70">
        <f t="shared" ca="1" si="115"/>
        <v>2200</v>
      </c>
      <c r="G1902" s="45"/>
      <c r="H1902" s="45"/>
      <c r="I1902" s="45"/>
      <c r="J1902" s="45"/>
    </row>
    <row r="1903" spans="1:10" ht="13.5" customHeight="1" x14ac:dyDescent="0.2">
      <c r="A1903" s="84">
        <v>47131830</v>
      </c>
      <c r="B1903" s="69" t="str">
        <f t="shared" ca="1" si="114"/>
        <v>Limpiadores de muebles</v>
      </c>
      <c r="C1903" s="82" t="s">
        <v>9560</v>
      </c>
      <c r="D1903" s="81">
        <v>20</v>
      </c>
      <c r="E1903" s="71">
        <v>400</v>
      </c>
      <c r="F1903" s="70">
        <f t="shared" ca="1" si="115"/>
        <v>8000</v>
      </c>
      <c r="G1903" s="45"/>
      <c r="H1903" s="45"/>
      <c r="I1903" s="45"/>
      <c r="J1903" s="45"/>
    </row>
    <row r="1904" spans="1:10" ht="13.5" customHeight="1" x14ac:dyDescent="0.2">
      <c r="A1904" s="84">
        <v>12181502</v>
      </c>
      <c r="B1904" s="69" t="str">
        <f t="shared" ca="1" si="114"/>
        <v>Ceras naturales</v>
      </c>
      <c r="C1904" s="82" t="s">
        <v>9560</v>
      </c>
      <c r="D1904" s="81">
        <v>6</v>
      </c>
      <c r="E1904" s="71">
        <v>750</v>
      </c>
      <c r="F1904" s="70">
        <f t="shared" ca="1" si="115"/>
        <v>4500</v>
      </c>
      <c r="G1904" s="45"/>
      <c r="H1904" s="45"/>
      <c r="I1904" s="45"/>
      <c r="J1904" s="45"/>
    </row>
    <row r="1905" spans="1:10" ht="13.5" customHeight="1" x14ac:dyDescent="0.2">
      <c r="A1905" s="84">
        <v>12141901</v>
      </c>
      <c r="B1905" s="69" t="str">
        <f t="shared" ca="1" si="114"/>
        <v>Cloro cl</v>
      </c>
      <c r="C1905" s="82" t="s">
        <v>9560</v>
      </c>
      <c r="D1905" s="81">
        <v>190</v>
      </c>
      <c r="E1905" s="71">
        <v>80</v>
      </c>
      <c r="F1905" s="70">
        <f t="shared" ca="1" si="115"/>
        <v>15200</v>
      </c>
      <c r="G1905" s="45"/>
      <c r="H1905" s="45"/>
      <c r="I1905" s="45"/>
      <c r="J1905" s="45"/>
    </row>
    <row r="1906" spans="1:10" ht="13.5" customHeight="1" x14ac:dyDescent="0.2">
      <c r="A1906" s="84">
        <v>41121813</v>
      </c>
      <c r="B1906" s="69" t="str">
        <f t="shared" ca="1" si="114"/>
        <v>Cubetas</v>
      </c>
      <c r="C1906" s="82" t="s">
        <v>1449</v>
      </c>
      <c r="D1906" s="81">
        <v>16</v>
      </c>
      <c r="E1906" s="71">
        <v>350</v>
      </c>
      <c r="F1906" s="70">
        <f t="shared" ca="1" si="115"/>
        <v>5600</v>
      </c>
      <c r="G1906" s="45"/>
      <c r="H1906" s="45"/>
      <c r="I1906" s="45"/>
      <c r="J1906" s="45"/>
    </row>
    <row r="1907" spans="1:10" ht="13.5" customHeight="1" x14ac:dyDescent="0.2">
      <c r="A1907" s="84">
        <v>52151503</v>
      </c>
      <c r="B1907" s="69" t="str">
        <f t="shared" ca="1" si="114"/>
        <v>Cubiertos desechables para uso doméstico</v>
      </c>
      <c r="C1907" s="82" t="s">
        <v>4735</v>
      </c>
      <c r="D1907" s="81">
        <v>25</v>
      </c>
      <c r="E1907" s="71">
        <v>40</v>
      </c>
      <c r="F1907" s="70">
        <f t="shared" ca="1" si="115"/>
        <v>1000</v>
      </c>
      <c r="G1907" s="45"/>
      <c r="H1907" s="45"/>
      <c r="I1907" s="45"/>
      <c r="J1907" s="45"/>
    </row>
    <row r="1908" spans="1:10" ht="13.5" customHeight="1" x14ac:dyDescent="0.2">
      <c r="A1908" s="84">
        <v>52151503</v>
      </c>
      <c r="B1908" s="69" t="str">
        <f t="shared" ca="1" si="114"/>
        <v>Cubiertos desechables para uso doméstico</v>
      </c>
      <c r="C1908" s="82" t="s">
        <v>4735</v>
      </c>
      <c r="D1908" s="81">
        <v>25</v>
      </c>
      <c r="E1908" s="71">
        <v>40</v>
      </c>
      <c r="F1908" s="70">
        <f t="shared" ca="1" si="115"/>
        <v>1000</v>
      </c>
      <c r="G1908" s="45"/>
      <c r="H1908" s="45"/>
      <c r="I1908" s="45"/>
      <c r="J1908" s="45"/>
    </row>
    <row r="1909" spans="1:10" ht="13.5" customHeight="1" x14ac:dyDescent="0.2">
      <c r="A1909" s="84">
        <v>52151503</v>
      </c>
      <c r="B1909" s="69" t="str">
        <f t="shared" ca="1" si="114"/>
        <v>Cubiertos desechables para uso doméstico</v>
      </c>
      <c r="C1909" s="82" t="s">
        <v>4735</v>
      </c>
      <c r="D1909" s="81">
        <v>12</v>
      </c>
      <c r="E1909" s="71">
        <v>40</v>
      </c>
      <c r="F1909" s="70">
        <f t="shared" ca="1" si="115"/>
        <v>480</v>
      </c>
      <c r="G1909" s="45"/>
      <c r="H1909" s="45"/>
      <c r="I1909" s="45"/>
      <c r="J1909" s="45"/>
    </row>
    <row r="1910" spans="1:10" ht="13.5" customHeight="1" x14ac:dyDescent="0.2">
      <c r="A1910" s="84">
        <v>47131803</v>
      </c>
      <c r="B1910" s="69" t="str">
        <f t="shared" ca="1" si="114"/>
        <v>Desinfectantes para uso doméstico</v>
      </c>
      <c r="C1910" s="82" t="s">
        <v>9560</v>
      </c>
      <c r="D1910" s="81">
        <v>177</v>
      </c>
      <c r="E1910" s="71">
        <v>140</v>
      </c>
      <c r="F1910" s="70">
        <f t="shared" ca="1" si="115"/>
        <v>24780</v>
      </c>
      <c r="G1910" s="45"/>
      <c r="H1910" s="45"/>
      <c r="I1910" s="45"/>
      <c r="J1910" s="45"/>
    </row>
    <row r="1911" spans="1:10" ht="13.5" customHeight="1" x14ac:dyDescent="0.2">
      <c r="A1911" s="84">
        <v>47131821</v>
      </c>
      <c r="B1911" s="69" t="str">
        <f t="shared" ca="1" si="114"/>
        <v>Compuestos desengrasantes</v>
      </c>
      <c r="C1911" s="82" t="s">
        <v>9560</v>
      </c>
      <c r="D1911" s="81">
        <v>62</v>
      </c>
      <c r="E1911" s="71">
        <v>350</v>
      </c>
      <c r="F1911" s="70">
        <f t="shared" ca="1" si="115"/>
        <v>21700</v>
      </c>
      <c r="G1911" s="45"/>
      <c r="H1911" s="45"/>
      <c r="I1911" s="45"/>
      <c r="J1911" s="45"/>
    </row>
    <row r="1912" spans="1:10" ht="13.5" customHeight="1" x14ac:dyDescent="0.2">
      <c r="A1912" s="84">
        <v>12161902</v>
      </c>
      <c r="B1912" s="69" t="str">
        <f t="shared" ca="1" si="114"/>
        <v>Surfactantes detergentes</v>
      </c>
      <c r="C1912" s="82" t="s">
        <v>15636</v>
      </c>
      <c r="D1912" s="81">
        <v>286</v>
      </c>
      <c r="E1912" s="71">
        <v>100</v>
      </c>
      <c r="F1912" s="70">
        <f t="shared" ca="1" si="115"/>
        <v>28600</v>
      </c>
      <c r="G1912" s="45"/>
      <c r="H1912" s="45"/>
      <c r="I1912" s="45"/>
      <c r="J1912" s="45"/>
    </row>
    <row r="1913" spans="1:10" ht="13.5" customHeight="1" x14ac:dyDescent="0.2">
      <c r="A1913" s="84">
        <v>47131604</v>
      </c>
      <c r="B1913" s="69" t="str">
        <f t="shared" ca="1" si="114"/>
        <v>Escobas</v>
      </c>
      <c r="C1913" s="82" t="s">
        <v>1449</v>
      </c>
      <c r="D1913" s="81">
        <v>115</v>
      </c>
      <c r="E1913" s="71">
        <v>150</v>
      </c>
      <c r="F1913" s="70">
        <f t="shared" ca="1" si="115"/>
        <v>17250</v>
      </c>
      <c r="G1913" s="45"/>
      <c r="H1913" s="45"/>
      <c r="I1913" s="45"/>
      <c r="J1913" s="45"/>
    </row>
    <row r="1914" spans="1:10" ht="13.5" customHeight="1" x14ac:dyDescent="0.2">
      <c r="A1914" s="84">
        <v>47131608</v>
      </c>
      <c r="B1914" s="69" t="str">
        <f t="shared" ca="1" si="114"/>
        <v>Cepillos de baño</v>
      </c>
      <c r="C1914" s="82" t="s">
        <v>1449</v>
      </c>
      <c r="D1914" s="81">
        <v>3</v>
      </c>
      <c r="E1914" s="71">
        <v>150</v>
      </c>
      <c r="F1914" s="70">
        <f t="shared" ca="1" si="115"/>
        <v>450</v>
      </c>
      <c r="G1914" s="45"/>
      <c r="H1914" s="45"/>
      <c r="I1914" s="45"/>
      <c r="J1914" s="45"/>
    </row>
    <row r="1915" spans="1:10" ht="13.5" customHeight="1" x14ac:dyDescent="0.2">
      <c r="A1915" s="84">
        <v>47121701</v>
      </c>
      <c r="B1915" s="69" t="str">
        <f t="shared" ca="1" si="114"/>
        <v>Bolsas de basura</v>
      </c>
      <c r="C1915" s="82" t="s">
        <v>4735</v>
      </c>
      <c r="D1915" s="81">
        <v>300</v>
      </c>
      <c r="E1915" s="71">
        <v>100</v>
      </c>
      <c r="F1915" s="70">
        <f t="shared" ca="1" si="115"/>
        <v>30000</v>
      </c>
      <c r="G1915" s="45"/>
      <c r="H1915" s="45"/>
      <c r="I1915" s="45"/>
      <c r="J1915" s="45"/>
    </row>
    <row r="1916" spans="1:10" ht="13.5" customHeight="1" x14ac:dyDescent="0.2">
      <c r="A1916" s="84">
        <v>47121701</v>
      </c>
      <c r="B1916" s="69" t="str">
        <f t="shared" ca="1" si="114"/>
        <v>Bolsas de basura</v>
      </c>
      <c r="C1916" s="82" t="s">
        <v>4735</v>
      </c>
      <c r="D1916" s="81">
        <v>75</v>
      </c>
      <c r="E1916" s="71">
        <v>150</v>
      </c>
      <c r="F1916" s="70">
        <f t="shared" ca="1" si="115"/>
        <v>11250</v>
      </c>
      <c r="G1916" s="45"/>
      <c r="H1916" s="45"/>
      <c r="I1916" s="45"/>
      <c r="J1916" s="45"/>
    </row>
    <row r="1917" spans="1:10" ht="13.5" customHeight="1" x14ac:dyDescent="0.2">
      <c r="A1917" s="84">
        <v>47121701</v>
      </c>
      <c r="B1917" s="69" t="str">
        <f t="shared" ca="1" si="114"/>
        <v>Bolsas de basura</v>
      </c>
      <c r="C1917" s="82" t="s">
        <v>4735</v>
      </c>
      <c r="D1917" s="81">
        <v>75</v>
      </c>
      <c r="E1917" s="71">
        <v>200</v>
      </c>
      <c r="F1917" s="70">
        <f t="shared" ca="1" si="115"/>
        <v>15000</v>
      </c>
      <c r="G1917" s="45"/>
      <c r="H1917" s="45"/>
      <c r="I1917" s="45"/>
      <c r="J1917" s="45"/>
    </row>
    <row r="1918" spans="1:10" ht="13.5" customHeight="1" x14ac:dyDescent="0.2">
      <c r="A1918" s="84">
        <v>47121701</v>
      </c>
      <c r="B1918" s="69" t="str">
        <f t="shared" ca="1" si="114"/>
        <v>Bolsas de basura</v>
      </c>
      <c r="C1918" s="82" t="s">
        <v>4735</v>
      </c>
      <c r="D1918" s="81">
        <v>100</v>
      </c>
      <c r="E1918" s="71">
        <v>550</v>
      </c>
      <c r="F1918" s="70">
        <f t="shared" ca="1" si="115"/>
        <v>55000</v>
      </c>
      <c r="G1918" s="45"/>
      <c r="H1918" s="45"/>
      <c r="I1918" s="45"/>
      <c r="J1918" s="45"/>
    </row>
    <row r="1919" spans="1:10" ht="13.5" customHeight="1" x14ac:dyDescent="0.2">
      <c r="A1919" s="84">
        <v>42132203</v>
      </c>
      <c r="B1919" s="69" t="str">
        <f t="shared" ca="1" si="114"/>
        <v>Guantes de examen o para procedimientos no quirúrgicos</v>
      </c>
      <c r="C1919" s="82" t="s">
        <v>16988</v>
      </c>
      <c r="D1919" s="81">
        <v>50</v>
      </c>
      <c r="E1919" s="71">
        <v>400</v>
      </c>
      <c r="F1919" s="70">
        <f t="shared" ca="1" si="115"/>
        <v>20000</v>
      </c>
      <c r="G1919" s="45"/>
      <c r="H1919" s="45"/>
      <c r="I1919" s="45"/>
      <c r="J1919" s="45"/>
    </row>
    <row r="1920" spans="1:10" ht="13.5" customHeight="1" x14ac:dyDescent="0.2">
      <c r="A1920" s="84">
        <v>10191509</v>
      </c>
      <c r="B1920" s="69" t="str">
        <f t="shared" ca="1" si="114"/>
        <v>Insecticidas</v>
      </c>
      <c r="C1920" s="82" t="s">
        <v>1449</v>
      </c>
      <c r="D1920" s="81">
        <v>14</v>
      </c>
      <c r="E1920" s="71">
        <v>390</v>
      </c>
      <c r="F1920" s="70">
        <f t="shared" ca="1" si="115"/>
        <v>5460</v>
      </c>
      <c r="G1920" s="45"/>
      <c r="H1920" s="45"/>
      <c r="I1920" s="45"/>
      <c r="J1920" s="45"/>
    </row>
    <row r="1921" spans="1:10" ht="13.5" customHeight="1" x14ac:dyDescent="0.2">
      <c r="A1921" s="84">
        <v>53131608</v>
      </c>
      <c r="B1921" s="69" t="str">
        <f t="shared" ca="1" si="114"/>
        <v>Jabones</v>
      </c>
      <c r="C1921" s="82" t="s">
        <v>9560</v>
      </c>
      <c r="D1921" s="81">
        <v>75</v>
      </c>
      <c r="E1921" s="71">
        <v>300</v>
      </c>
      <c r="F1921" s="70">
        <f t="shared" ca="1" si="115"/>
        <v>22500</v>
      </c>
      <c r="G1921" s="45"/>
      <c r="H1921" s="45"/>
      <c r="I1921" s="45"/>
      <c r="J1921" s="45"/>
    </row>
    <row r="1922" spans="1:10" ht="13.5" customHeight="1" x14ac:dyDescent="0.2">
      <c r="A1922" s="84">
        <v>53131608</v>
      </c>
      <c r="B1922" s="69" t="str">
        <f t="shared" ca="1" si="114"/>
        <v>Jabones</v>
      </c>
      <c r="C1922" s="82" t="s">
        <v>16988</v>
      </c>
      <c r="D1922" s="81">
        <v>90</v>
      </c>
      <c r="E1922" s="71">
        <v>300</v>
      </c>
      <c r="F1922" s="70">
        <f t="shared" ca="1" si="115"/>
        <v>27000</v>
      </c>
      <c r="G1922" s="45"/>
      <c r="H1922" s="45"/>
      <c r="I1922" s="45"/>
      <c r="J1922" s="45"/>
    </row>
    <row r="1923" spans="1:10" ht="13.5" customHeight="1" x14ac:dyDescent="0.2">
      <c r="A1923" s="84">
        <v>47131501</v>
      </c>
      <c r="B1923" s="69" t="str">
        <f t="shared" ca="1" si="114"/>
        <v>Trapos</v>
      </c>
      <c r="C1923" s="82" t="s">
        <v>1449</v>
      </c>
      <c r="D1923" s="81">
        <v>75</v>
      </c>
      <c r="E1923" s="71">
        <v>100</v>
      </c>
      <c r="F1923" s="70">
        <f t="shared" ca="1" si="115"/>
        <v>7500</v>
      </c>
      <c r="G1923" s="45"/>
      <c r="H1923" s="45"/>
      <c r="I1923" s="45"/>
      <c r="J1923" s="45"/>
    </row>
    <row r="1924" spans="1:10" ht="13.5" customHeight="1" x14ac:dyDescent="0.2">
      <c r="A1924" s="84">
        <v>47131824</v>
      </c>
      <c r="B1924" s="69" t="str">
        <f t="shared" ca="1" si="114"/>
        <v>Limpiadores de vidrio o ventanas</v>
      </c>
      <c r="C1924" s="82" t="s">
        <v>9560</v>
      </c>
      <c r="D1924" s="81">
        <v>25</v>
      </c>
      <c r="E1924" s="71">
        <v>230</v>
      </c>
      <c r="F1924" s="70">
        <f t="shared" ca="1" si="115"/>
        <v>5750</v>
      </c>
      <c r="G1924" s="45"/>
      <c r="H1924" s="45"/>
      <c r="I1924" s="45"/>
      <c r="J1924" s="45"/>
    </row>
    <row r="1925" spans="1:10" ht="13.5" customHeight="1" x14ac:dyDescent="0.2">
      <c r="A1925" s="84">
        <v>53131626</v>
      </c>
      <c r="B1925" s="69" t="str">
        <f t="shared" ca="1" si="114"/>
        <v>Desinfectante de manos</v>
      </c>
      <c r="C1925" s="82" t="s">
        <v>1449</v>
      </c>
      <c r="D1925" s="81">
        <v>109</v>
      </c>
      <c r="E1925" s="71">
        <v>300</v>
      </c>
      <c r="F1925" s="70">
        <f t="shared" ca="1" si="115"/>
        <v>32700</v>
      </c>
      <c r="G1925" s="45"/>
      <c r="H1925" s="45"/>
      <c r="I1925" s="45"/>
      <c r="J1925" s="45"/>
    </row>
    <row r="1926" spans="1:10" ht="13.5" customHeight="1" x14ac:dyDescent="0.2">
      <c r="A1926" s="84">
        <v>46182002</v>
      </c>
      <c r="B1926" s="69" t="str">
        <f t="shared" ca="1" si="114"/>
        <v>Respiradores</v>
      </c>
      <c r="C1926" s="82" t="s">
        <v>16988</v>
      </c>
      <c r="D1926" s="81">
        <v>23</v>
      </c>
      <c r="E1926" s="71">
        <v>400</v>
      </c>
      <c r="F1926" s="70">
        <f t="shared" ca="1" si="115"/>
        <v>9200</v>
      </c>
      <c r="G1926" s="45"/>
      <c r="H1926" s="45"/>
      <c r="I1926" s="45"/>
      <c r="J1926" s="45"/>
    </row>
    <row r="1927" spans="1:10" ht="13.5" customHeight="1" x14ac:dyDescent="0.2">
      <c r="A1927" s="84">
        <v>47131609</v>
      </c>
      <c r="B1927" s="69" t="str">
        <f t="shared" ca="1" si="114"/>
        <v>Manijas de escobas o traperos</v>
      </c>
      <c r="C1927" s="82" t="s">
        <v>1449</v>
      </c>
      <c r="D1927" s="81">
        <v>50</v>
      </c>
      <c r="E1927" s="71">
        <v>150</v>
      </c>
      <c r="F1927" s="70">
        <f t="shared" ca="1" si="115"/>
        <v>7500</v>
      </c>
      <c r="G1927" s="45"/>
      <c r="H1927" s="45"/>
      <c r="I1927" s="45"/>
      <c r="J1927" s="45"/>
    </row>
    <row r="1928" spans="1:10" ht="13.5" customHeight="1" x14ac:dyDescent="0.2">
      <c r="A1928" s="84">
        <v>14111704</v>
      </c>
      <c r="B1928" s="69" t="str">
        <f t="shared" ca="1" si="114"/>
        <v>Papel higiénico</v>
      </c>
      <c r="C1928" s="82" t="s">
        <v>16988</v>
      </c>
      <c r="D1928" s="81">
        <v>150</v>
      </c>
      <c r="E1928" s="71">
        <v>700</v>
      </c>
      <c r="F1928" s="70">
        <f t="shared" ca="1" si="115"/>
        <v>105000</v>
      </c>
      <c r="G1928" s="45"/>
      <c r="H1928" s="45"/>
      <c r="I1928" s="45"/>
      <c r="J1928" s="45"/>
    </row>
    <row r="1929" spans="1:10" ht="13.5" customHeight="1" x14ac:dyDescent="0.2">
      <c r="A1929" s="84">
        <v>14111703</v>
      </c>
      <c r="B1929" s="69" t="str">
        <f t="shared" ca="1" si="114"/>
        <v>Toallas de papel</v>
      </c>
      <c r="C1929" s="82" t="s">
        <v>16988</v>
      </c>
      <c r="D1929" s="81">
        <v>100</v>
      </c>
      <c r="E1929" s="71">
        <v>1250</v>
      </c>
      <c r="F1929" s="70">
        <f t="shared" ca="1" si="115"/>
        <v>125000</v>
      </c>
      <c r="G1929" s="45"/>
      <c r="H1929" s="45"/>
      <c r="I1929" s="45"/>
      <c r="J1929" s="45"/>
    </row>
    <row r="1930" spans="1:10" ht="13.5" customHeight="1" x14ac:dyDescent="0.2">
      <c r="A1930" s="84">
        <v>14111703</v>
      </c>
      <c r="B1930" s="69" t="str">
        <f t="shared" ca="1" si="114"/>
        <v>Toallas de papel</v>
      </c>
      <c r="C1930" s="82" t="s">
        <v>16988</v>
      </c>
      <c r="D1930" s="81">
        <v>80</v>
      </c>
      <c r="E1930" s="71">
        <v>1050</v>
      </c>
      <c r="F1930" s="70">
        <f t="shared" ca="1" si="115"/>
        <v>84000</v>
      </c>
      <c r="G1930" s="45"/>
      <c r="H1930" s="45"/>
      <c r="I1930" s="45"/>
      <c r="J1930" s="45"/>
    </row>
    <row r="1931" spans="1:10" ht="13.5" customHeight="1" x14ac:dyDescent="0.2">
      <c r="A1931" s="84">
        <v>47131803</v>
      </c>
      <c r="B1931" s="69" t="str">
        <f t="shared" ref="B1931:B1949" ca="1" si="116">IFERROR(INDEX(UNSPSCDes,MATCH(INDIRECT(ADDRESS(ROW(),COLUMN()-1,4)),UNSPSCCode,0)),"")</f>
        <v>Desinfectantes para uso doméstico</v>
      </c>
      <c r="C1931" s="82" t="s">
        <v>1449</v>
      </c>
      <c r="D1931" s="81">
        <v>165</v>
      </c>
      <c r="E1931" s="71">
        <v>150</v>
      </c>
      <c r="F1931" s="70">
        <f t="shared" ref="F1931:F1949" ca="1" si="117">INDIRECT(ADDRESS(ROW(),COLUMN()-2,4))*INDIRECT(ADDRESS(ROW(),COLUMN()-1,4))</f>
        <v>24750</v>
      </c>
      <c r="G1931" s="45"/>
      <c r="H1931" s="45"/>
      <c r="I1931" s="45"/>
      <c r="J1931" s="45"/>
    </row>
    <row r="1932" spans="1:10" ht="13.5" customHeight="1" x14ac:dyDescent="0.2">
      <c r="A1932" s="84">
        <v>52151502</v>
      </c>
      <c r="B1932" s="69" t="str">
        <f t="shared" ca="1" si="116"/>
        <v>Platos desechables para uso doméstico</v>
      </c>
      <c r="C1932" s="82" t="s">
        <v>1449</v>
      </c>
      <c r="D1932" s="81">
        <v>25</v>
      </c>
      <c r="E1932" s="71">
        <v>60</v>
      </c>
      <c r="F1932" s="70">
        <f t="shared" ca="1" si="117"/>
        <v>1500</v>
      </c>
      <c r="G1932" s="45"/>
      <c r="H1932" s="45"/>
      <c r="I1932" s="45"/>
      <c r="J1932" s="45"/>
    </row>
    <row r="1933" spans="1:10" ht="13.5" customHeight="1" x14ac:dyDescent="0.2">
      <c r="A1933" s="84">
        <v>52151502</v>
      </c>
      <c r="B1933" s="69" t="str">
        <f t="shared" ca="1" si="116"/>
        <v>Platos desechables para uso doméstico</v>
      </c>
      <c r="C1933" s="82" t="s">
        <v>1449</v>
      </c>
      <c r="D1933" s="81">
        <v>25</v>
      </c>
      <c r="E1933" s="71">
        <v>80</v>
      </c>
      <c r="F1933" s="70">
        <f t="shared" ca="1" si="117"/>
        <v>2000</v>
      </c>
      <c r="G1933" s="45"/>
      <c r="H1933" s="45"/>
      <c r="I1933" s="45"/>
      <c r="J1933" s="45"/>
    </row>
    <row r="1934" spans="1:10" ht="13.5" customHeight="1" x14ac:dyDescent="0.2">
      <c r="A1934" s="84">
        <v>47131803</v>
      </c>
      <c r="B1934" s="69" t="str">
        <f t="shared" ca="1" si="116"/>
        <v>Desinfectantes para uso doméstico</v>
      </c>
      <c r="C1934" s="82" t="s">
        <v>1449</v>
      </c>
      <c r="D1934" s="81">
        <v>35</v>
      </c>
      <c r="E1934" s="71">
        <v>400</v>
      </c>
      <c r="F1934" s="70">
        <f t="shared" ca="1" si="117"/>
        <v>14000</v>
      </c>
      <c r="G1934" s="45"/>
      <c r="H1934" s="45"/>
      <c r="I1934" s="45"/>
      <c r="J1934" s="45"/>
    </row>
    <row r="1935" spans="1:10" ht="13.5" customHeight="1" x14ac:dyDescent="0.2">
      <c r="A1935" s="84">
        <v>47131611</v>
      </c>
      <c r="B1935" s="69" t="str">
        <f t="shared" ca="1" si="116"/>
        <v>Recogedor de basura</v>
      </c>
      <c r="C1935" s="82" t="s">
        <v>1449</v>
      </c>
      <c r="D1935" s="81">
        <v>16</v>
      </c>
      <c r="E1935" s="71">
        <v>110</v>
      </c>
      <c r="F1935" s="70">
        <f t="shared" ca="1" si="117"/>
        <v>1760</v>
      </c>
      <c r="G1935" s="45"/>
      <c r="H1935" s="45"/>
      <c r="I1935" s="45"/>
      <c r="J1935" s="45"/>
    </row>
    <row r="1936" spans="1:10" ht="13.5" customHeight="1" x14ac:dyDescent="0.2">
      <c r="A1936" s="84">
        <v>14111705</v>
      </c>
      <c r="B1936" s="69" t="str">
        <f t="shared" ca="1" si="116"/>
        <v>Servilletas de papel</v>
      </c>
      <c r="C1936" s="82" t="s">
        <v>16988</v>
      </c>
      <c r="D1936" s="81">
        <v>263</v>
      </c>
      <c r="E1936" s="71">
        <v>300</v>
      </c>
      <c r="F1936" s="70">
        <f t="shared" ca="1" si="117"/>
        <v>78900</v>
      </c>
      <c r="G1936" s="45"/>
      <c r="H1936" s="45"/>
      <c r="I1936" s="45"/>
      <c r="J1936" s="45"/>
    </row>
    <row r="1937" spans="1:10" ht="13.5" customHeight="1" x14ac:dyDescent="0.2">
      <c r="A1937" s="84">
        <v>14111705</v>
      </c>
      <c r="B1937" s="69" t="str">
        <f t="shared" ca="1" si="116"/>
        <v>Servilletas de papel</v>
      </c>
      <c r="C1937" s="82" t="s">
        <v>16988</v>
      </c>
      <c r="D1937" s="81">
        <v>150</v>
      </c>
      <c r="E1937" s="71">
        <v>150</v>
      </c>
      <c r="F1937" s="70">
        <f t="shared" ca="1" si="117"/>
        <v>22500</v>
      </c>
      <c r="G1937" s="45"/>
      <c r="H1937" s="45"/>
      <c r="I1937" s="45"/>
      <c r="J1937" s="45"/>
    </row>
    <row r="1938" spans="1:10" ht="13.5" customHeight="1" x14ac:dyDescent="0.2">
      <c r="A1938" s="84">
        <v>14111705</v>
      </c>
      <c r="B1938" s="69" t="str">
        <f t="shared" ca="1" si="116"/>
        <v>Servilletas de papel</v>
      </c>
      <c r="C1938" s="82" t="s">
        <v>16988</v>
      </c>
      <c r="D1938" s="81">
        <v>200</v>
      </c>
      <c r="E1938" s="71">
        <v>850</v>
      </c>
      <c r="F1938" s="70">
        <f t="shared" ca="1" si="117"/>
        <v>170000</v>
      </c>
      <c r="G1938" s="45"/>
      <c r="H1938" s="45"/>
      <c r="I1938" s="45"/>
      <c r="J1938" s="45"/>
    </row>
    <row r="1939" spans="1:10" ht="13.5" customHeight="1" x14ac:dyDescent="0.2">
      <c r="A1939" s="84">
        <v>14111705</v>
      </c>
      <c r="B1939" s="69" t="str">
        <f t="shared" ca="1" si="116"/>
        <v>Servilletas de papel</v>
      </c>
      <c r="C1939" s="82" t="s">
        <v>1449</v>
      </c>
      <c r="D1939" s="81">
        <v>25</v>
      </c>
      <c r="E1939" s="71">
        <v>600</v>
      </c>
      <c r="F1939" s="70">
        <f t="shared" ca="1" si="117"/>
        <v>15000</v>
      </c>
      <c r="G1939" s="45"/>
      <c r="H1939" s="45"/>
      <c r="I1939" s="45"/>
      <c r="J1939" s="45"/>
    </row>
    <row r="1940" spans="1:10" ht="13.5" customHeight="1" x14ac:dyDescent="0.2">
      <c r="A1940" s="84">
        <v>47131602</v>
      </c>
      <c r="B1940" s="69" t="str">
        <f t="shared" ca="1" si="116"/>
        <v>Almohadillas para restregar</v>
      </c>
      <c r="C1940" s="82" t="s">
        <v>1449</v>
      </c>
      <c r="D1940" s="81">
        <v>118</v>
      </c>
      <c r="E1940" s="71">
        <v>30</v>
      </c>
      <c r="F1940" s="70">
        <f t="shared" ca="1" si="117"/>
        <v>3540</v>
      </c>
      <c r="G1940" s="45"/>
      <c r="H1940" s="45"/>
      <c r="I1940" s="45"/>
      <c r="J1940" s="45"/>
    </row>
    <row r="1941" spans="1:10" ht="13.5" customHeight="1" x14ac:dyDescent="0.2">
      <c r="A1941" s="84">
        <v>47131602</v>
      </c>
      <c r="B1941" s="69" t="str">
        <f t="shared" ca="1" si="116"/>
        <v>Almohadillas para restregar</v>
      </c>
      <c r="C1941" s="82" t="s">
        <v>1449</v>
      </c>
      <c r="D1941" s="81">
        <v>50</v>
      </c>
      <c r="E1941" s="71">
        <v>80</v>
      </c>
      <c r="F1941" s="70">
        <f t="shared" ca="1" si="117"/>
        <v>4000</v>
      </c>
      <c r="G1941" s="45"/>
      <c r="H1941" s="45"/>
      <c r="I1941" s="45"/>
      <c r="J1941" s="45"/>
    </row>
    <row r="1942" spans="1:10" ht="13.5" customHeight="1" x14ac:dyDescent="0.2">
      <c r="A1942" s="84">
        <v>47131618</v>
      </c>
      <c r="B1942" s="69" t="str">
        <f t="shared" ca="1" si="116"/>
        <v>Traperos húmedos</v>
      </c>
      <c r="C1942" s="82" t="s">
        <v>1449</v>
      </c>
      <c r="D1942" s="81">
        <v>10</v>
      </c>
      <c r="E1942" s="71">
        <v>350</v>
      </c>
      <c r="F1942" s="70">
        <f t="shared" ca="1" si="117"/>
        <v>3500</v>
      </c>
      <c r="G1942" s="45"/>
      <c r="H1942" s="45"/>
      <c r="I1942" s="45"/>
      <c r="J1942" s="45"/>
    </row>
    <row r="1943" spans="1:10" ht="13.5" customHeight="1" x14ac:dyDescent="0.2">
      <c r="A1943" s="84">
        <v>47131618</v>
      </c>
      <c r="B1943" s="69" t="str">
        <f t="shared" ca="1" si="116"/>
        <v>Traperos húmedos</v>
      </c>
      <c r="C1943" s="82" t="s">
        <v>1449</v>
      </c>
      <c r="D1943" s="81">
        <v>103</v>
      </c>
      <c r="E1943" s="71">
        <v>190</v>
      </c>
      <c r="F1943" s="70">
        <f t="shared" ca="1" si="117"/>
        <v>19570</v>
      </c>
      <c r="G1943" s="45"/>
      <c r="H1943" s="45"/>
      <c r="I1943" s="45"/>
      <c r="J1943" s="45"/>
    </row>
    <row r="1944" spans="1:10" ht="13.5" customHeight="1" x14ac:dyDescent="0.2">
      <c r="A1944" s="84">
        <v>47131502</v>
      </c>
      <c r="B1944" s="69" t="str">
        <f t="shared" ca="1" si="116"/>
        <v>Pañitos o toallas para limpiar</v>
      </c>
      <c r="C1944" s="82" t="s">
        <v>1449</v>
      </c>
      <c r="D1944" s="81">
        <v>30</v>
      </c>
      <c r="E1944" s="71">
        <v>151</v>
      </c>
      <c r="F1944" s="70">
        <f t="shared" ca="1" si="117"/>
        <v>4530</v>
      </c>
      <c r="G1944" s="45"/>
      <c r="H1944" s="45"/>
      <c r="I1944" s="45"/>
      <c r="J1944" s="45"/>
    </row>
    <row r="1945" spans="1:10" ht="13.5" customHeight="1" x14ac:dyDescent="0.2">
      <c r="A1945" s="84">
        <v>52151504</v>
      </c>
      <c r="B1945" s="69" t="str">
        <f t="shared" ca="1" si="116"/>
        <v>Tazas o vasos o tapas desechables para uso doméstico</v>
      </c>
      <c r="C1945" s="82" t="s">
        <v>16988</v>
      </c>
      <c r="D1945" s="81">
        <v>2</v>
      </c>
      <c r="E1945" s="71">
        <v>2800</v>
      </c>
      <c r="F1945" s="70">
        <f t="shared" ca="1" si="117"/>
        <v>5600</v>
      </c>
      <c r="G1945" s="45"/>
      <c r="H1945" s="45"/>
      <c r="I1945" s="45"/>
      <c r="J1945" s="45"/>
    </row>
    <row r="1946" spans="1:10" ht="13.5" customHeight="1" x14ac:dyDescent="0.2">
      <c r="A1946" s="84">
        <v>52151504</v>
      </c>
      <c r="B1946" s="69" t="str">
        <f t="shared" ca="1" si="116"/>
        <v>Tazas o vasos o tapas desechables para uso doméstico</v>
      </c>
      <c r="C1946" s="82" t="s">
        <v>4735</v>
      </c>
      <c r="D1946" s="81">
        <v>250</v>
      </c>
      <c r="E1946" s="71">
        <v>60</v>
      </c>
      <c r="F1946" s="70">
        <f t="shared" ca="1" si="117"/>
        <v>15000</v>
      </c>
      <c r="G1946" s="45"/>
      <c r="H1946" s="45"/>
      <c r="I1946" s="45"/>
      <c r="J1946" s="45"/>
    </row>
    <row r="1947" spans="1:10" ht="13.5" customHeight="1" x14ac:dyDescent="0.2">
      <c r="A1947" s="84">
        <v>52151504</v>
      </c>
      <c r="B1947" s="69" t="str">
        <f t="shared" ca="1" si="116"/>
        <v>Tazas o vasos o tapas desechables para uso doméstico</v>
      </c>
      <c r="C1947" s="82" t="s">
        <v>4735</v>
      </c>
      <c r="D1947" s="81">
        <v>356</v>
      </c>
      <c r="E1947" s="71">
        <v>75</v>
      </c>
      <c r="F1947" s="70">
        <f t="shared" ca="1" si="117"/>
        <v>26700</v>
      </c>
      <c r="G1947" s="45"/>
      <c r="H1947" s="45"/>
      <c r="I1947" s="45"/>
      <c r="J1947" s="45"/>
    </row>
    <row r="1948" spans="1:10" ht="13.5" customHeight="1" x14ac:dyDescent="0.2">
      <c r="A1948" s="84">
        <v>52151504</v>
      </c>
      <c r="B1948" s="69" t="str">
        <f t="shared" ca="1" si="116"/>
        <v>Tazas o vasos o tapas desechables para uso doméstico</v>
      </c>
      <c r="C1948" s="82" t="s">
        <v>4735</v>
      </c>
      <c r="D1948" s="81">
        <v>100</v>
      </c>
      <c r="E1948" s="71">
        <v>85</v>
      </c>
      <c r="F1948" s="70">
        <f t="shared" ca="1" si="117"/>
        <v>8500</v>
      </c>
      <c r="G1948" s="45"/>
      <c r="H1948" s="45"/>
      <c r="I1948" s="45"/>
      <c r="J1948" s="45"/>
    </row>
    <row r="1949" spans="1:10" ht="13.5" customHeight="1" x14ac:dyDescent="0.2">
      <c r="A1949" s="84">
        <v>52151504</v>
      </c>
      <c r="B1949" s="69" t="str">
        <f t="shared" ca="1" si="116"/>
        <v>Tazas o vasos o tapas desechables para uso doméstico</v>
      </c>
      <c r="C1949" s="82" t="s">
        <v>4735</v>
      </c>
      <c r="D1949" s="81">
        <v>60</v>
      </c>
      <c r="E1949" s="71">
        <v>89</v>
      </c>
      <c r="F1949" s="70">
        <f t="shared" ca="1" si="117"/>
        <v>5340</v>
      </c>
      <c r="G1949" s="45"/>
      <c r="H1949" s="45"/>
      <c r="I1949" s="45"/>
      <c r="J1949" s="45"/>
    </row>
    <row r="1950" spans="1:10" ht="14.1" customHeight="1" x14ac:dyDescent="0.2">
      <c r="A1950" s="45"/>
      <c r="B1950" s="45"/>
      <c r="C1950" s="45"/>
      <c r="D1950" s="45"/>
      <c r="E1950" s="73" t="s">
        <v>12550</v>
      </c>
      <c r="F1950" s="74">
        <f ca="1">SUM(Table370[MONTO TOTAL ESTIMADO])</f>
        <v>1173810</v>
      </c>
      <c r="G1950" s="45"/>
      <c r="H1950" s="45" t="str">
        <f>C1892</f>
        <v>Bienes</v>
      </c>
      <c r="I1950" s="45" t="str">
        <f>E1892</f>
        <v>No</v>
      </c>
      <c r="J1950" s="45" t="str">
        <f>D1892</f>
        <v>Compras Menores</v>
      </c>
    </row>
    <row r="1951" spans="1:10" ht="14.1" customHeight="1" thickBot="1" x14ac:dyDescent="0.3"/>
    <row r="1952" spans="1:10" ht="33.75" customHeight="1" thickBot="1" x14ac:dyDescent="0.25">
      <c r="A1952" s="64" t="s">
        <v>16382</v>
      </c>
      <c r="B1952" s="64" t="s">
        <v>161</v>
      </c>
      <c r="C1952" s="64" t="s">
        <v>11724</v>
      </c>
      <c r="D1952" s="64" t="s">
        <v>14377</v>
      </c>
      <c r="E1952" s="64" t="s">
        <v>10962</v>
      </c>
      <c r="F1952" s="64" t="s">
        <v>11095</v>
      </c>
      <c r="G1952" s="45"/>
      <c r="H1952" s="45"/>
      <c r="I1952" s="45"/>
      <c r="J1952" s="45"/>
    </row>
    <row r="1953" spans="1:10" ht="13.5" customHeight="1" thickBot="1" x14ac:dyDescent="0.25">
      <c r="A1953" s="66" t="s">
        <v>18866</v>
      </c>
      <c r="B1953" s="66" t="s">
        <v>18867</v>
      </c>
      <c r="C1953" s="66" t="s">
        <v>17798</v>
      </c>
      <c r="D1953" s="66" t="s">
        <v>1875</v>
      </c>
      <c r="E1953" s="66" t="s">
        <v>17854</v>
      </c>
      <c r="F1953" s="66"/>
      <c r="G1953" s="45"/>
      <c r="H1953" s="45"/>
      <c r="I1953" s="45"/>
      <c r="J1953" s="45"/>
    </row>
    <row r="1954" spans="1:10" ht="14.1" customHeight="1" thickBot="1" x14ac:dyDescent="0.25">
      <c r="A1954" s="101" t="s">
        <v>14827</v>
      </c>
      <c r="B1954" s="67" t="s">
        <v>8528</v>
      </c>
      <c r="C1954" s="76">
        <v>44652</v>
      </c>
      <c r="D1954" s="101" t="s">
        <v>9386</v>
      </c>
      <c r="E1954" s="67" t="s">
        <v>13093</v>
      </c>
      <c r="F1954" s="66" t="s">
        <v>3080</v>
      </c>
      <c r="G1954" s="45"/>
      <c r="H1954" s="45"/>
      <c r="I1954" s="45"/>
      <c r="J1954" s="45"/>
    </row>
    <row r="1955" spans="1:10" ht="14.1" customHeight="1" thickBot="1" x14ac:dyDescent="0.25">
      <c r="A1955" s="102"/>
      <c r="B1955" s="67" t="s">
        <v>1786</v>
      </c>
      <c r="C1955" s="95">
        <f>IF(C1954="","",IF(AND(MONTH(C1954)&gt;=1,MONTH(C1954)&lt;=3),1,IF(AND(MONTH(C1954)&gt;=4,MONTH(C1954)&lt;=6),2,IF(AND(MONTH(C1954)&gt;=7,MONTH(C1954)&lt;=9),3,4))))</f>
        <v>2</v>
      </c>
      <c r="D1955" s="102"/>
      <c r="E1955" s="67" t="s">
        <v>2417</v>
      </c>
      <c r="F1955" s="66" t="s">
        <v>11112</v>
      </c>
      <c r="G1955" s="45"/>
      <c r="H1955" s="45"/>
      <c r="I1955" s="45"/>
      <c r="J1955" s="45"/>
    </row>
    <row r="1956" spans="1:10" ht="14.1" customHeight="1" thickBot="1" x14ac:dyDescent="0.25">
      <c r="A1956" s="102"/>
      <c r="B1956" s="67" t="s">
        <v>12942</v>
      </c>
      <c r="C1956" s="76">
        <v>44742</v>
      </c>
      <c r="D1956" s="102"/>
      <c r="E1956" s="67" t="s">
        <v>3073</v>
      </c>
      <c r="F1956" s="66" t="s">
        <v>11112</v>
      </c>
      <c r="G1956" s="45"/>
      <c r="H1956" s="45"/>
      <c r="I1956" s="45"/>
      <c r="J1956" s="45"/>
    </row>
    <row r="1957" spans="1:10" ht="14.1" customHeight="1" thickBot="1" x14ac:dyDescent="0.25">
      <c r="A1957" s="102"/>
      <c r="B1957" s="67" t="s">
        <v>1786</v>
      </c>
      <c r="C1957" s="95">
        <f>IF(C1956="","",IF(AND(MONTH(C1956)&gt;=1,MONTH(C1956)&lt;=3),1,IF(AND(MONTH(C1956)&gt;=4,MONTH(C1956)&lt;=6),2,IF(AND(MONTH(C1956)&gt;=7,MONTH(C1956)&lt;=9),3,4))))</f>
        <v>2</v>
      </c>
      <c r="D1957" s="102"/>
      <c r="E1957" s="67" t="s">
        <v>13192</v>
      </c>
      <c r="F1957" s="66" t="s">
        <v>11112</v>
      </c>
      <c r="G1957" s="45"/>
      <c r="H1957" s="45"/>
      <c r="I1957" s="45"/>
      <c r="J1957" s="45"/>
    </row>
    <row r="1958" spans="1:10" ht="14.1" customHeight="1" thickBot="1" x14ac:dyDescent="0.25">
      <c r="A1958" s="45"/>
      <c r="B1958" s="45"/>
      <c r="C1958" s="45"/>
      <c r="D1958" s="45"/>
      <c r="E1958" s="45"/>
      <c r="F1958" s="45"/>
      <c r="G1958" s="45"/>
      <c r="H1958" s="45"/>
      <c r="I1958" s="45"/>
      <c r="J1958" s="45"/>
    </row>
    <row r="1959" spans="1:10" ht="14.1" customHeight="1" thickBot="1" x14ac:dyDescent="0.25">
      <c r="A1959" s="72" t="s">
        <v>15735</v>
      </c>
      <c r="B1959" s="72" t="s">
        <v>16146</v>
      </c>
      <c r="C1959" s="72" t="s">
        <v>15641</v>
      </c>
      <c r="D1959" s="72" t="s">
        <v>15251</v>
      </c>
      <c r="E1959" s="72" t="s">
        <v>6932</v>
      </c>
      <c r="F1959" s="72" t="s">
        <v>15280</v>
      </c>
      <c r="G1959" s="45"/>
      <c r="H1959" s="45"/>
      <c r="I1959" s="45"/>
      <c r="J1959" s="45"/>
    </row>
    <row r="1960" spans="1:10" ht="14.1" customHeight="1" x14ac:dyDescent="0.2">
      <c r="A1960" s="84">
        <v>56101702</v>
      </c>
      <c r="B1960" s="69" t="str">
        <f t="shared" ref="B1960:B1976" ca="1" si="118">IFERROR(INDEX(UNSPSCDes,MATCH(INDIRECT(ADDRESS(ROW(),COLUMN()-1,4)),UNSPSCCode,0)),"")</f>
        <v>Gabinetes de archivo o accesorios</v>
      </c>
      <c r="C1960" s="86" t="s">
        <v>1449</v>
      </c>
      <c r="D1960" s="81">
        <v>4</v>
      </c>
      <c r="E1960" s="71">
        <v>6000</v>
      </c>
      <c r="F1960" s="70">
        <f t="shared" ref="F1960:F1976" ca="1" si="119">INDIRECT(ADDRESS(ROW(),COLUMN()-2,4))*INDIRECT(ADDRESS(ROW(),COLUMN()-1,4))</f>
        <v>24000</v>
      </c>
      <c r="G1960" s="45"/>
      <c r="H1960" s="45"/>
      <c r="I1960" s="45"/>
      <c r="J1960" s="45"/>
    </row>
    <row r="1961" spans="1:10" ht="13.5" customHeight="1" x14ac:dyDescent="0.2">
      <c r="A1961" s="84">
        <v>56101702</v>
      </c>
      <c r="B1961" s="69" t="str">
        <f t="shared" ca="1" si="118"/>
        <v>Gabinetes de archivo o accesorios</v>
      </c>
      <c r="C1961" s="86" t="s">
        <v>1449</v>
      </c>
      <c r="D1961" s="81">
        <v>4</v>
      </c>
      <c r="E1961" s="71">
        <v>10500</v>
      </c>
      <c r="F1961" s="70">
        <f t="shared" ca="1" si="119"/>
        <v>42000</v>
      </c>
      <c r="G1961" s="45"/>
      <c r="H1961" s="45"/>
      <c r="I1961" s="45"/>
      <c r="J1961" s="45"/>
    </row>
    <row r="1962" spans="1:10" ht="13.5" customHeight="1" x14ac:dyDescent="0.2">
      <c r="A1962" s="84">
        <v>56101702</v>
      </c>
      <c r="B1962" s="69" t="str">
        <f t="shared" ca="1" si="118"/>
        <v>Gabinetes de archivo o accesorios</v>
      </c>
      <c r="C1962" s="86" t="s">
        <v>1449</v>
      </c>
      <c r="D1962" s="81">
        <v>40</v>
      </c>
      <c r="E1962" s="71">
        <v>6000</v>
      </c>
      <c r="F1962" s="70">
        <f t="shared" ca="1" si="119"/>
        <v>240000</v>
      </c>
      <c r="G1962" s="45"/>
      <c r="H1962" s="45"/>
      <c r="I1962" s="45"/>
      <c r="J1962" s="45"/>
    </row>
    <row r="1963" spans="1:10" ht="13.5" customHeight="1" x14ac:dyDescent="0.2">
      <c r="A1963" s="84">
        <v>56101702</v>
      </c>
      <c r="B1963" s="69" t="str">
        <f t="shared" ca="1" si="118"/>
        <v>Gabinetes de archivo o accesorios</v>
      </c>
      <c r="C1963" s="86" t="s">
        <v>1449</v>
      </c>
      <c r="D1963" s="81">
        <v>42</v>
      </c>
      <c r="E1963" s="71">
        <v>10500</v>
      </c>
      <c r="F1963" s="70">
        <f t="shared" ca="1" si="119"/>
        <v>441000</v>
      </c>
      <c r="G1963" s="45"/>
      <c r="H1963" s="45"/>
      <c r="I1963" s="45"/>
      <c r="J1963" s="45"/>
    </row>
    <row r="1964" spans="1:10" ht="13.5" customHeight="1" x14ac:dyDescent="0.2">
      <c r="A1964" s="84">
        <v>56101702</v>
      </c>
      <c r="B1964" s="69" t="str">
        <f t="shared" ca="1" si="118"/>
        <v>Gabinetes de archivo o accesorios</v>
      </c>
      <c r="C1964" s="86" t="s">
        <v>1449</v>
      </c>
      <c r="D1964" s="81">
        <v>64</v>
      </c>
      <c r="E1964" s="71">
        <v>18850</v>
      </c>
      <c r="F1964" s="70">
        <f t="shared" ca="1" si="119"/>
        <v>1206400</v>
      </c>
      <c r="G1964" s="45"/>
      <c r="H1964" s="45"/>
      <c r="I1964" s="45"/>
      <c r="J1964" s="45"/>
    </row>
    <row r="1965" spans="1:10" ht="13.5" customHeight="1" x14ac:dyDescent="0.2">
      <c r="A1965" s="84">
        <v>56101702</v>
      </c>
      <c r="B1965" s="69" t="str">
        <f t="shared" ca="1" si="118"/>
        <v>Gabinetes de archivo o accesorios</v>
      </c>
      <c r="C1965" s="86" t="s">
        <v>1449</v>
      </c>
      <c r="D1965" s="81">
        <v>36</v>
      </c>
      <c r="E1965" s="71">
        <v>7500</v>
      </c>
      <c r="F1965" s="70">
        <f t="shared" ca="1" si="119"/>
        <v>270000</v>
      </c>
      <c r="G1965" s="45"/>
      <c r="H1965" s="45"/>
      <c r="I1965" s="45"/>
      <c r="J1965" s="45"/>
    </row>
    <row r="1966" spans="1:10" ht="13.5" customHeight="1" x14ac:dyDescent="0.2">
      <c r="A1966" s="84">
        <v>56101702</v>
      </c>
      <c r="B1966" s="69" t="str">
        <f t="shared" ca="1" si="118"/>
        <v>Gabinetes de archivo o accesorios</v>
      </c>
      <c r="C1966" s="86" t="s">
        <v>1449</v>
      </c>
      <c r="D1966" s="81">
        <v>10</v>
      </c>
      <c r="E1966" s="71">
        <v>8000</v>
      </c>
      <c r="F1966" s="70">
        <f t="shared" ca="1" si="119"/>
        <v>80000</v>
      </c>
      <c r="G1966" s="45"/>
      <c r="H1966" s="45"/>
      <c r="I1966" s="45"/>
      <c r="J1966" s="45"/>
    </row>
    <row r="1967" spans="1:10" ht="13.5" customHeight="1" x14ac:dyDescent="0.2">
      <c r="A1967" s="84">
        <v>56101702</v>
      </c>
      <c r="B1967" s="69" t="str">
        <f t="shared" ca="1" si="118"/>
        <v>Gabinetes de archivo o accesorios</v>
      </c>
      <c r="C1967" s="86" t="s">
        <v>1449</v>
      </c>
      <c r="D1967" s="81">
        <v>16</v>
      </c>
      <c r="E1967" s="71">
        <v>10500</v>
      </c>
      <c r="F1967" s="70">
        <f t="shared" ca="1" si="119"/>
        <v>168000</v>
      </c>
      <c r="G1967" s="45"/>
      <c r="H1967" s="45"/>
      <c r="I1967" s="45"/>
      <c r="J1967" s="45"/>
    </row>
    <row r="1968" spans="1:10" ht="13.5" customHeight="1" x14ac:dyDescent="0.2">
      <c r="A1968" s="84">
        <v>56121805</v>
      </c>
      <c r="B1968" s="69" t="str">
        <f t="shared" ca="1" si="118"/>
        <v>Archivos planos</v>
      </c>
      <c r="C1968" s="86" t="s">
        <v>1449</v>
      </c>
      <c r="D1968" s="81">
        <v>4</v>
      </c>
      <c r="E1968" s="71">
        <v>18000</v>
      </c>
      <c r="F1968" s="70">
        <f t="shared" ca="1" si="119"/>
        <v>72000</v>
      </c>
      <c r="G1968" s="45"/>
      <c r="H1968" s="45"/>
      <c r="I1968" s="45"/>
      <c r="J1968" s="45"/>
    </row>
    <row r="1969" spans="1:10" ht="13.5" customHeight="1" x14ac:dyDescent="0.2">
      <c r="A1969" s="84">
        <v>24102004</v>
      </c>
      <c r="B1969" s="69" t="str">
        <f t="shared" ca="1" si="118"/>
        <v>Estanterías para almacenaje</v>
      </c>
      <c r="C1969" s="86" t="s">
        <v>1449</v>
      </c>
      <c r="D1969" s="81">
        <v>8</v>
      </c>
      <c r="E1969" s="71">
        <v>10500</v>
      </c>
      <c r="F1969" s="70">
        <f t="shared" ca="1" si="119"/>
        <v>84000</v>
      </c>
      <c r="G1969" s="45"/>
      <c r="H1969" s="45"/>
      <c r="I1969" s="45"/>
      <c r="J1969" s="45"/>
    </row>
    <row r="1970" spans="1:10" ht="13.5" customHeight="1" x14ac:dyDescent="0.2">
      <c r="A1970" s="84">
        <v>24102004</v>
      </c>
      <c r="B1970" s="69" t="str">
        <f t="shared" ca="1" si="118"/>
        <v>Estanterías para almacenaje</v>
      </c>
      <c r="C1970" s="86" t="s">
        <v>1449</v>
      </c>
      <c r="D1970" s="81">
        <v>200</v>
      </c>
      <c r="E1970" s="71">
        <v>3500</v>
      </c>
      <c r="F1970" s="70">
        <f t="shared" ca="1" si="119"/>
        <v>700000</v>
      </c>
      <c r="G1970" s="45"/>
      <c r="H1970" s="45"/>
      <c r="I1970" s="45"/>
      <c r="J1970" s="45"/>
    </row>
    <row r="1971" spans="1:10" ht="13.5" customHeight="1" x14ac:dyDescent="0.2">
      <c r="A1971" s="84">
        <v>24102006</v>
      </c>
      <c r="B1971" s="69" t="str">
        <f t="shared" ca="1" si="118"/>
        <v>Bancos de trabajo</v>
      </c>
      <c r="C1971" s="86" t="s">
        <v>1449</v>
      </c>
      <c r="D1971" s="81">
        <v>10</v>
      </c>
      <c r="E1971" s="71">
        <v>15000</v>
      </c>
      <c r="F1971" s="70">
        <f t="shared" ca="1" si="119"/>
        <v>150000</v>
      </c>
      <c r="G1971" s="45"/>
      <c r="H1971" s="45"/>
      <c r="I1971" s="45"/>
      <c r="J1971" s="45"/>
    </row>
    <row r="1972" spans="1:10" ht="13.5" customHeight="1" x14ac:dyDescent="0.2">
      <c r="A1972" s="84">
        <v>55121722</v>
      </c>
      <c r="B1972" s="69" t="str">
        <f t="shared" ca="1" si="118"/>
        <v>Mástiles de bandera, piezas o accesorios</v>
      </c>
      <c r="C1972" s="86" t="s">
        <v>1449</v>
      </c>
      <c r="D1972" s="81">
        <v>6</v>
      </c>
      <c r="E1972" s="71">
        <v>4800</v>
      </c>
      <c r="F1972" s="70">
        <f t="shared" ca="1" si="119"/>
        <v>28800</v>
      </c>
      <c r="G1972" s="45"/>
      <c r="H1972" s="45"/>
      <c r="I1972" s="45"/>
      <c r="J1972" s="45"/>
    </row>
    <row r="1973" spans="1:10" ht="13.5" customHeight="1" x14ac:dyDescent="0.2">
      <c r="A1973" s="84">
        <v>60121249</v>
      </c>
      <c r="B1973" s="69" t="str">
        <f t="shared" ca="1" si="118"/>
        <v>Caballetes de presentación</v>
      </c>
      <c r="C1973" s="86" t="s">
        <v>1449</v>
      </c>
      <c r="D1973" s="81">
        <v>8</v>
      </c>
      <c r="E1973" s="71">
        <v>8700</v>
      </c>
      <c r="F1973" s="70">
        <f t="shared" ca="1" si="119"/>
        <v>69600</v>
      </c>
      <c r="G1973" s="45"/>
      <c r="H1973" s="45"/>
      <c r="I1973" s="45"/>
      <c r="J1973" s="45"/>
    </row>
    <row r="1974" spans="1:10" ht="13.5" customHeight="1" x14ac:dyDescent="0.2">
      <c r="A1974" s="84">
        <v>11111606</v>
      </c>
      <c r="B1974" s="69" t="str">
        <f t="shared" ca="1" si="118"/>
        <v>Pizarra</v>
      </c>
      <c r="C1974" s="86" t="s">
        <v>1449</v>
      </c>
      <c r="D1974" s="81">
        <v>10</v>
      </c>
      <c r="E1974" s="71">
        <v>3100</v>
      </c>
      <c r="F1974" s="70">
        <f t="shared" ca="1" si="119"/>
        <v>31000</v>
      </c>
      <c r="G1974" s="45"/>
      <c r="H1974" s="45"/>
      <c r="I1974" s="45"/>
      <c r="J1974" s="45"/>
    </row>
    <row r="1975" spans="1:10" ht="13.5" customHeight="1" x14ac:dyDescent="0.2">
      <c r="A1975" s="84">
        <v>11111606</v>
      </c>
      <c r="B1975" s="69" t="str">
        <f t="shared" ca="1" si="118"/>
        <v>Pizarra</v>
      </c>
      <c r="C1975" s="86" t="s">
        <v>1449</v>
      </c>
      <c r="D1975" s="81">
        <v>8</v>
      </c>
      <c r="E1975" s="71">
        <v>1500</v>
      </c>
      <c r="F1975" s="70">
        <f t="shared" ca="1" si="119"/>
        <v>12000</v>
      </c>
      <c r="G1975" s="45"/>
      <c r="H1975" s="45"/>
      <c r="I1975" s="45"/>
      <c r="J1975" s="45"/>
    </row>
    <row r="1976" spans="1:10" ht="13.5" customHeight="1" x14ac:dyDescent="0.2">
      <c r="A1976" s="84">
        <v>56101712</v>
      </c>
      <c r="B1976" s="69" t="str">
        <f t="shared" ca="1" si="118"/>
        <v>Pedestales</v>
      </c>
      <c r="C1976" s="86" t="s">
        <v>1449</v>
      </c>
      <c r="D1976" s="81">
        <v>8</v>
      </c>
      <c r="E1976" s="71">
        <v>4700</v>
      </c>
      <c r="F1976" s="70">
        <f t="shared" ca="1" si="119"/>
        <v>37600</v>
      </c>
      <c r="G1976" s="45"/>
      <c r="H1976" s="45"/>
      <c r="I1976" s="45"/>
      <c r="J1976" s="45"/>
    </row>
    <row r="1977" spans="1:10" ht="14.1" customHeight="1" x14ac:dyDescent="0.2">
      <c r="A1977" s="45"/>
      <c r="B1977" s="45"/>
      <c r="C1977" s="45"/>
      <c r="D1977" s="45"/>
      <c r="E1977" s="73" t="s">
        <v>12550</v>
      </c>
      <c r="F1977" s="74">
        <f ca="1">SUM(Table372[MONTO TOTAL ESTIMADO])</f>
        <v>3656400</v>
      </c>
      <c r="G1977" s="45"/>
      <c r="H1977" s="45" t="str">
        <f>C1953</f>
        <v>Bienes</v>
      </c>
      <c r="I1977" s="45" t="str">
        <f>E1953</f>
        <v>No</v>
      </c>
      <c r="J1977" s="45" t="str">
        <f>D1953</f>
        <v>Comparacion de Precios</v>
      </c>
    </row>
    <row r="1978" spans="1:10" ht="14.1" customHeight="1" thickBot="1" x14ac:dyDescent="0.3"/>
    <row r="1979" spans="1:10" ht="33.75" customHeight="1" thickBot="1" x14ac:dyDescent="0.25">
      <c r="A1979" s="64" t="s">
        <v>16382</v>
      </c>
      <c r="B1979" s="64" t="s">
        <v>161</v>
      </c>
      <c r="C1979" s="64" t="s">
        <v>11724</v>
      </c>
      <c r="D1979" s="64" t="s">
        <v>14377</v>
      </c>
      <c r="E1979" s="64" t="s">
        <v>10962</v>
      </c>
      <c r="F1979" s="64" t="s">
        <v>11095</v>
      </c>
      <c r="G1979" s="45"/>
      <c r="H1979" s="45"/>
      <c r="I1979" s="45"/>
      <c r="J1979" s="45"/>
    </row>
    <row r="1980" spans="1:10" ht="13.5" customHeight="1" thickBot="1" x14ac:dyDescent="0.25">
      <c r="A1980" s="66" t="s">
        <v>18866</v>
      </c>
      <c r="B1980" s="66" t="s">
        <v>18867</v>
      </c>
      <c r="C1980" s="66" t="s">
        <v>17798</v>
      </c>
      <c r="D1980" s="66" t="s">
        <v>17483</v>
      </c>
      <c r="E1980" s="66" t="s">
        <v>17854</v>
      </c>
      <c r="F1980" s="66"/>
      <c r="G1980" s="45"/>
      <c r="H1980" s="45"/>
      <c r="I1980" s="45"/>
      <c r="J1980" s="45"/>
    </row>
    <row r="1981" spans="1:10" ht="14.1" customHeight="1" thickBot="1" x14ac:dyDescent="0.25">
      <c r="A1981" s="101" t="s">
        <v>14827</v>
      </c>
      <c r="B1981" s="67" t="s">
        <v>8528</v>
      </c>
      <c r="C1981" s="76">
        <v>44743</v>
      </c>
      <c r="D1981" s="101" t="s">
        <v>9386</v>
      </c>
      <c r="E1981" s="67" t="s">
        <v>13093</v>
      </c>
      <c r="F1981" s="66" t="s">
        <v>3080</v>
      </c>
      <c r="G1981" s="45"/>
      <c r="H1981" s="45"/>
      <c r="I1981" s="45"/>
      <c r="J1981" s="45"/>
    </row>
    <row r="1982" spans="1:10" ht="14.1" customHeight="1" thickBot="1" x14ac:dyDescent="0.25">
      <c r="A1982" s="102"/>
      <c r="B1982" s="67" t="s">
        <v>1786</v>
      </c>
      <c r="C1982" s="95">
        <f>IF(C1981="","",IF(AND(MONTH(C1981)&gt;=1,MONTH(C1981)&lt;=3),1,IF(AND(MONTH(C1981)&gt;=4,MONTH(C1981)&lt;=6),2,IF(AND(MONTH(C1981)&gt;=7,MONTH(C1981)&lt;=9),3,4))))</f>
        <v>3</v>
      </c>
      <c r="D1982" s="102"/>
      <c r="E1982" s="67" t="s">
        <v>2417</v>
      </c>
      <c r="F1982" s="66" t="s">
        <v>11112</v>
      </c>
      <c r="G1982" s="45"/>
      <c r="H1982" s="45"/>
      <c r="I1982" s="45"/>
      <c r="J1982" s="45"/>
    </row>
    <row r="1983" spans="1:10" ht="14.1" customHeight="1" thickBot="1" x14ac:dyDescent="0.25">
      <c r="A1983" s="102"/>
      <c r="B1983" s="67" t="s">
        <v>12942</v>
      </c>
      <c r="C1983" s="76">
        <v>44834</v>
      </c>
      <c r="D1983" s="102"/>
      <c r="E1983" s="67" t="s">
        <v>3073</v>
      </c>
      <c r="F1983" s="66" t="s">
        <v>11112</v>
      </c>
      <c r="G1983" s="45"/>
      <c r="H1983" s="45"/>
      <c r="I1983" s="45"/>
      <c r="J1983" s="45"/>
    </row>
    <row r="1984" spans="1:10" ht="14.1" customHeight="1" thickBot="1" x14ac:dyDescent="0.25">
      <c r="A1984" s="102"/>
      <c r="B1984" s="67" t="s">
        <v>1786</v>
      </c>
      <c r="C1984" s="95">
        <f>IF(C1983="","",IF(AND(MONTH(C1983)&gt;=1,MONTH(C1983)&lt;=3),1,IF(AND(MONTH(C1983)&gt;=4,MONTH(C1983)&lt;=6),2,IF(AND(MONTH(C1983)&gt;=7,MONTH(C1983)&lt;=9),3,4))))</f>
        <v>3</v>
      </c>
      <c r="D1984" s="102"/>
      <c r="E1984" s="67" t="s">
        <v>13192</v>
      </c>
      <c r="F1984" s="66" t="s">
        <v>11112</v>
      </c>
      <c r="G1984" s="45"/>
      <c r="H1984" s="45"/>
      <c r="I1984" s="45"/>
      <c r="J1984" s="45"/>
    </row>
    <row r="1985" spans="1:10" ht="14.1" customHeight="1" thickBot="1" x14ac:dyDescent="0.25">
      <c r="A1985" s="45"/>
      <c r="B1985" s="45"/>
      <c r="C1985" s="45"/>
      <c r="D1985" s="45"/>
      <c r="E1985" s="45"/>
      <c r="F1985" s="45"/>
      <c r="G1985" s="45"/>
      <c r="H1985" s="45"/>
      <c r="I1985" s="45"/>
      <c r="J1985" s="45"/>
    </row>
    <row r="1986" spans="1:10" ht="14.1" customHeight="1" thickBot="1" x14ac:dyDescent="0.25">
      <c r="A1986" s="72" t="s">
        <v>15735</v>
      </c>
      <c r="B1986" s="72" t="s">
        <v>16146</v>
      </c>
      <c r="C1986" s="72" t="s">
        <v>15641</v>
      </c>
      <c r="D1986" s="72" t="s">
        <v>15251</v>
      </c>
      <c r="E1986" s="72" t="s">
        <v>6932</v>
      </c>
      <c r="F1986" s="72" t="s">
        <v>15280</v>
      </c>
      <c r="G1986" s="45"/>
      <c r="H1986" s="45"/>
      <c r="I1986" s="45"/>
      <c r="J1986" s="45"/>
    </row>
    <row r="1987" spans="1:10" ht="14.1" customHeight="1" x14ac:dyDescent="0.2">
      <c r="A1987" s="84">
        <v>56101522</v>
      </c>
      <c r="B1987" s="69" t="str">
        <f t="shared" ref="B1987:B1997" ca="1" si="120">IFERROR(INDEX(UNSPSCDes,MATCH(INDIRECT(ADDRESS(ROW(),COLUMN()-1,4)),UNSPSCCode,0)),"")</f>
        <v>Sillas de brazos</v>
      </c>
      <c r="C1987" s="81" t="s">
        <v>1449</v>
      </c>
      <c r="D1987" s="81">
        <v>28</v>
      </c>
      <c r="E1987" s="71">
        <v>5450</v>
      </c>
      <c r="F1987" s="70">
        <f t="shared" ref="F1987:F1997" ca="1" si="121">INDIRECT(ADDRESS(ROW(),COLUMN()-2,4))*INDIRECT(ADDRESS(ROW(),COLUMN()-1,4))</f>
        <v>152600</v>
      </c>
      <c r="G1987" s="45"/>
      <c r="H1987" s="45"/>
      <c r="I1987" s="45"/>
      <c r="J1987" s="45"/>
    </row>
    <row r="1988" spans="1:10" ht="13.5" customHeight="1" x14ac:dyDescent="0.2">
      <c r="A1988" s="84">
        <v>56112103</v>
      </c>
      <c r="B1988" s="69" t="str">
        <f t="shared" ca="1" si="120"/>
        <v>Sillas para visitantes</v>
      </c>
      <c r="C1988" s="81" t="s">
        <v>1449</v>
      </c>
      <c r="D1988" s="81">
        <v>25</v>
      </c>
      <c r="E1988" s="71">
        <v>3500</v>
      </c>
      <c r="F1988" s="70">
        <f t="shared" ca="1" si="121"/>
        <v>87500</v>
      </c>
      <c r="G1988" s="45"/>
      <c r="H1988" s="45"/>
      <c r="I1988" s="45"/>
      <c r="J1988" s="45"/>
    </row>
    <row r="1989" spans="1:10" ht="13.5" customHeight="1" x14ac:dyDescent="0.2">
      <c r="A1989" s="84">
        <v>56112104</v>
      </c>
      <c r="B1989" s="69" t="str">
        <f t="shared" ca="1" si="120"/>
        <v>Sillas para ejecutivos</v>
      </c>
      <c r="C1989" s="81" t="s">
        <v>1449</v>
      </c>
      <c r="D1989" s="81">
        <v>25</v>
      </c>
      <c r="E1989" s="71">
        <v>9000</v>
      </c>
      <c r="F1989" s="70">
        <f t="shared" ca="1" si="121"/>
        <v>225000</v>
      </c>
      <c r="G1989" s="45"/>
      <c r="H1989" s="45"/>
      <c r="I1989" s="45"/>
      <c r="J1989" s="45"/>
    </row>
    <row r="1990" spans="1:10" ht="13.5" customHeight="1" x14ac:dyDescent="0.2">
      <c r="A1990" s="84">
        <v>56101519</v>
      </c>
      <c r="B1990" s="69" t="str">
        <f t="shared" ca="1" si="120"/>
        <v>Mesas</v>
      </c>
      <c r="C1990" s="81" t="s">
        <v>1449</v>
      </c>
      <c r="D1990" s="81">
        <v>8</v>
      </c>
      <c r="E1990" s="71">
        <v>5900</v>
      </c>
      <c r="F1990" s="70">
        <f t="shared" ca="1" si="121"/>
        <v>47200</v>
      </c>
      <c r="G1990" s="45"/>
      <c r="H1990" s="45"/>
      <c r="I1990" s="45"/>
      <c r="J1990" s="45"/>
    </row>
    <row r="1991" spans="1:10" ht="13.5" customHeight="1" x14ac:dyDescent="0.2">
      <c r="A1991" s="84">
        <v>56101702</v>
      </c>
      <c r="B1991" s="69" t="str">
        <f t="shared" ca="1" si="120"/>
        <v>Gabinetes de archivo o accesorios</v>
      </c>
      <c r="C1991" s="81" t="s">
        <v>1449</v>
      </c>
      <c r="D1991" s="81">
        <v>6</v>
      </c>
      <c r="E1991" s="71">
        <v>6000</v>
      </c>
      <c r="F1991" s="70">
        <f t="shared" ca="1" si="121"/>
        <v>36000</v>
      </c>
      <c r="G1991" s="45"/>
      <c r="H1991" s="45"/>
      <c r="I1991" s="45"/>
      <c r="J1991" s="45"/>
    </row>
    <row r="1992" spans="1:10" ht="13.5" customHeight="1" x14ac:dyDescent="0.2">
      <c r="A1992" s="84">
        <v>56101702</v>
      </c>
      <c r="B1992" s="69" t="str">
        <f t="shared" ca="1" si="120"/>
        <v>Gabinetes de archivo o accesorios</v>
      </c>
      <c r="C1992" s="81" t="s">
        <v>1449</v>
      </c>
      <c r="D1992" s="81">
        <v>6</v>
      </c>
      <c r="E1992" s="71">
        <v>10500</v>
      </c>
      <c r="F1992" s="70">
        <f t="shared" ca="1" si="121"/>
        <v>63000</v>
      </c>
      <c r="G1992" s="45"/>
      <c r="H1992" s="45"/>
      <c r="I1992" s="45"/>
      <c r="J1992" s="45"/>
    </row>
    <row r="1993" spans="1:10" ht="13.5" customHeight="1" x14ac:dyDescent="0.2">
      <c r="A1993" s="84">
        <v>56101702</v>
      </c>
      <c r="B1993" s="69" t="str">
        <f t="shared" ca="1" si="120"/>
        <v>Gabinetes de archivo o accesorios</v>
      </c>
      <c r="C1993" s="81" t="s">
        <v>1449</v>
      </c>
      <c r="D1993" s="81">
        <v>12</v>
      </c>
      <c r="E1993" s="71">
        <v>7500</v>
      </c>
      <c r="F1993" s="70">
        <f t="shared" ca="1" si="121"/>
        <v>90000</v>
      </c>
      <c r="G1993" s="45"/>
      <c r="H1993" s="45"/>
      <c r="I1993" s="45"/>
      <c r="J1993" s="45"/>
    </row>
    <row r="1994" spans="1:10" ht="13.5" customHeight="1" x14ac:dyDescent="0.2">
      <c r="A1994" s="84">
        <v>56101702</v>
      </c>
      <c r="B1994" s="69" t="str">
        <f t="shared" ca="1" si="120"/>
        <v>Gabinetes de archivo o accesorios</v>
      </c>
      <c r="C1994" s="81" t="s">
        <v>1449</v>
      </c>
      <c r="D1994" s="81">
        <v>12</v>
      </c>
      <c r="E1994" s="71">
        <v>10500</v>
      </c>
      <c r="F1994" s="70">
        <f t="shared" ca="1" si="121"/>
        <v>126000</v>
      </c>
      <c r="G1994" s="45"/>
      <c r="H1994" s="45"/>
      <c r="I1994" s="45"/>
      <c r="J1994" s="45"/>
    </row>
    <row r="1995" spans="1:10" ht="13.5" customHeight="1" x14ac:dyDescent="0.2">
      <c r="A1995" s="84">
        <v>24102004</v>
      </c>
      <c r="B1995" s="69" t="str">
        <f t="shared" ca="1" si="120"/>
        <v>Estanterías para almacenaje</v>
      </c>
      <c r="C1995" s="81" t="s">
        <v>1449</v>
      </c>
      <c r="D1995" s="81">
        <v>18</v>
      </c>
      <c r="E1995" s="71">
        <v>10500</v>
      </c>
      <c r="F1995" s="70">
        <f t="shared" ca="1" si="121"/>
        <v>189000</v>
      </c>
      <c r="G1995" s="45"/>
      <c r="H1995" s="45"/>
      <c r="I1995" s="45"/>
      <c r="J1995" s="45"/>
    </row>
    <row r="1996" spans="1:10" ht="13.5" customHeight="1" x14ac:dyDescent="0.2">
      <c r="A1996" s="84">
        <v>24102006</v>
      </c>
      <c r="B1996" s="69" t="str">
        <f t="shared" ca="1" si="120"/>
        <v>Bancos de trabajo</v>
      </c>
      <c r="C1996" s="81" t="s">
        <v>1449</v>
      </c>
      <c r="D1996" s="81">
        <v>12</v>
      </c>
      <c r="E1996" s="71">
        <v>15000</v>
      </c>
      <c r="F1996" s="70">
        <f t="shared" ca="1" si="121"/>
        <v>180000</v>
      </c>
      <c r="G1996" s="45"/>
      <c r="H1996" s="45"/>
      <c r="I1996" s="45"/>
      <c r="J1996" s="45"/>
    </row>
    <row r="1997" spans="1:10" ht="13.5" customHeight="1" x14ac:dyDescent="0.2">
      <c r="A1997" s="84">
        <v>56121001</v>
      </c>
      <c r="B1997" s="69" t="str">
        <f t="shared" ca="1" si="120"/>
        <v>Carritos para libros</v>
      </c>
      <c r="C1997" s="81" t="s">
        <v>1449</v>
      </c>
      <c r="D1997" s="81">
        <v>4</v>
      </c>
      <c r="E1997" s="71">
        <v>9300</v>
      </c>
      <c r="F1997" s="70">
        <f t="shared" ca="1" si="121"/>
        <v>37200</v>
      </c>
      <c r="G1997" s="45"/>
      <c r="H1997" s="45"/>
      <c r="I1997" s="45"/>
      <c r="J1997" s="45"/>
    </row>
    <row r="1998" spans="1:10" ht="14.1" customHeight="1" x14ac:dyDescent="0.2">
      <c r="A1998" s="45"/>
      <c r="B1998" s="45"/>
      <c r="C1998" s="45"/>
      <c r="D1998" s="45"/>
      <c r="E1998" s="73" t="s">
        <v>12550</v>
      </c>
      <c r="F1998" s="74">
        <f ca="1">SUM(Table373[MONTO TOTAL ESTIMADO])</f>
        <v>1233500</v>
      </c>
      <c r="G1998" s="45"/>
      <c r="H1998" s="45" t="str">
        <f>C1980</f>
        <v>Bienes</v>
      </c>
      <c r="I1998" s="45" t="str">
        <f>E1980</f>
        <v>No</v>
      </c>
      <c r="J1998" s="45" t="str">
        <f>D1980</f>
        <v>Compras Menores</v>
      </c>
    </row>
    <row r="1999" spans="1:10" ht="14.1" customHeight="1" thickBot="1" x14ac:dyDescent="0.3"/>
    <row r="2000" spans="1:10" ht="33.75" customHeight="1" thickBot="1" x14ac:dyDescent="0.25">
      <c r="A2000" s="64" t="s">
        <v>16382</v>
      </c>
      <c r="B2000" s="64" t="s">
        <v>161</v>
      </c>
      <c r="C2000" s="64" t="s">
        <v>11724</v>
      </c>
      <c r="D2000" s="64" t="s">
        <v>14377</v>
      </c>
      <c r="E2000" s="64" t="s">
        <v>10962</v>
      </c>
      <c r="F2000" s="64" t="s">
        <v>11095</v>
      </c>
      <c r="G2000" s="45"/>
      <c r="H2000" s="45"/>
      <c r="I2000" s="45"/>
      <c r="J2000" s="45"/>
    </row>
    <row r="2001" spans="1:10" ht="13.5" customHeight="1" thickBot="1" x14ac:dyDescent="0.25">
      <c r="A2001" s="66" t="s">
        <v>18866</v>
      </c>
      <c r="B2001" s="66" t="s">
        <v>18867</v>
      </c>
      <c r="C2001" s="66" t="s">
        <v>17798</v>
      </c>
      <c r="D2001" s="66" t="s">
        <v>1875</v>
      </c>
      <c r="E2001" s="66" t="s">
        <v>17854</v>
      </c>
      <c r="F2001" s="66"/>
      <c r="G2001" s="45"/>
      <c r="H2001" s="45"/>
      <c r="I2001" s="45"/>
      <c r="J2001" s="45"/>
    </row>
    <row r="2002" spans="1:10" ht="14.1" customHeight="1" thickBot="1" x14ac:dyDescent="0.25">
      <c r="A2002" s="101" t="s">
        <v>14827</v>
      </c>
      <c r="B2002" s="67" t="s">
        <v>8528</v>
      </c>
      <c r="C2002" s="76">
        <v>44835</v>
      </c>
      <c r="D2002" s="101" t="s">
        <v>9386</v>
      </c>
      <c r="E2002" s="67" t="s">
        <v>13093</v>
      </c>
      <c r="F2002" s="66" t="s">
        <v>3080</v>
      </c>
      <c r="G2002" s="45"/>
      <c r="H2002" s="45"/>
      <c r="I2002" s="45"/>
      <c r="J2002" s="45"/>
    </row>
    <row r="2003" spans="1:10" ht="14.1" customHeight="1" thickBot="1" x14ac:dyDescent="0.25">
      <c r="A2003" s="102"/>
      <c r="B2003" s="67" t="s">
        <v>1786</v>
      </c>
      <c r="C2003" s="95">
        <f>IF(C2002="","",IF(AND(MONTH(C2002)&gt;=1,MONTH(C2002)&lt;=3),1,IF(AND(MONTH(C2002)&gt;=4,MONTH(C2002)&lt;=6),2,IF(AND(MONTH(C2002)&gt;=7,MONTH(C2002)&lt;=9),3,4))))</f>
        <v>4</v>
      </c>
      <c r="D2003" s="102"/>
      <c r="E2003" s="67" t="s">
        <v>2417</v>
      </c>
      <c r="F2003" s="66" t="s">
        <v>11112</v>
      </c>
      <c r="G2003" s="45"/>
      <c r="H2003" s="45"/>
      <c r="I2003" s="45"/>
      <c r="J2003" s="45"/>
    </row>
    <row r="2004" spans="1:10" ht="14.1" customHeight="1" thickBot="1" x14ac:dyDescent="0.25">
      <c r="A2004" s="102"/>
      <c r="B2004" s="67" t="s">
        <v>12942</v>
      </c>
      <c r="C2004" s="76">
        <v>44926</v>
      </c>
      <c r="D2004" s="102"/>
      <c r="E2004" s="67" t="s">
        <v>3073</v>
      </c>
      <c r="F2004" s="66" t="s">
        <v>11112</v>
      </c>
      <c r="G2004" s="45"/>
      <c r="H2004" s="45"/>
      <c r="I2004" s="45"/>
      <c r="J2004" s="45"/>
    </row>
    <row r="2005" spans="1:10" ht="14.1" customHeight="1" thickBot="1" x14ac:dyDescent="0.25">
      <c r="A2005" s="102"/>
      <c r="B2005" s="67" t="s">
        <v>1786</v>
      </c>
      <c r="C2005" s="95">
        <f>IF(C2004="","",IF(AND(MONTH(C2004)&gt;=1,MONTH(C2004)&lt;=3),1,IF(AND(MONTH(C2004)&gt;=4,MONTH(C2004)&lt;=6),2,IF(AND(MONTH(C2004)&gt;=7,MONTH(C2004)&lt;=9),3,4))))</f>
        <v>4</v>
      </c>
      <c r="D2005" s="102"/>
      <c r="E2005" s="67" t="s">
        <v>13192</v>
      </c>
      <c r="F2005" s="66" t="s">
        <v>11112</v>
      </c>
      <c r="G2005" s="45"/>
      <c r="H2005" s="45"/>
      <c r="I2005" s="45"/>
      <c r="J2005" s="45"/>
    </row>
    <row r="2006" spans="1:10" ht="14.1" customHeight="1" thickBot="1" x14ac:dyDescent="0.25">
      <c r="A2006" s="45"/>
      <c r="B2006" s="45"/>
      <c r="C2006" s="45"/>
      <c r="D2006" s="45"/>
      <c r="E2006" s="45"/>
      <c r="F2006" s="45"/>
      <c r="G2006" s="45"/>
      <c r="H2006" s="45"/>
      <c r="I2006" s="45"/>
      <c r="J2006" s="45"/>
    </row>
    <row r="2007" spans="1:10" ht="14.1" customHeight="1" thickBot="1" x14ac:dyDescent="0.25">
      <c r="A2007" s="72" t="s">
        <v>15735</v>
      </c>
      <c r="B2007" s="72" t="s">
        <v>16146</v>
      </c>
      <c r="C2007" s="72" t="s">
        <v>15641</v>
      </c>
      <c r="D2007" s="72" t="s">
        <v>15251</v>
      </c>
      <c r="E2007" s="72" t="s">
        <v>6932</v>
      </c>
      <c r="F2007" s="72" t="s">
        <v>15280</v>
      </c>
      <c r="G2007" s="45"/>
      <c r="H2007" s="45"/>
      <c r="I2007" s="45"/>
      <c r="J2007" s="45"/>
    </row>
    <row r="2008" spans="1:10" ht="14.1" customHeight="1" x14ac:dyDescent="0.2">
      <c r="A2008" s="84">
        <v>56101703</v>
      </c>
      <c r="B2008" s="69" t="str">
        <f t="shared" ref="B2008:B2017" ca="1" si="122">IFERROR(INDEX(UNSPSCDes,MATCH(INDIRECT(ADDRESS(ROW(),COLUMN()-1,4)),UNSPSCCode,0)),"")</f>
        <v>Escritorios</v>
      </c>
      <c r="C2008" s="81" t="s">
        <v>1449</v>
      </c>
      <c r="D2008" s="81">
        <v>100</v>
      </c>
      <c r="E2008" s="71">
        <v>9400</v>
      </c>
      <c r="F2008" s="70">
        <f t="shared" ref="F2008:F2017" ca="1" si="123">INDIRECT(ADDRESS(ROW(),COLUMN()-2,4))*INDIRECT(ADDRESS(ROW(),COLUMN()-1,4))</f>
        <v>940000</v>
      </c>
      <c r="G2008" s="45"/>
      <c r="H2008" s="45"/>
      <c r="I2008" s="45"/>
      <c r="J2008" s="45"/>
    </row>
    <row r="2009" spans="1:10" ht="13.5" customHeight="1" x14ac:dyDescent="0.2">
      <c r="A2009" s="84">
        <v>56112103</v>
      </c>
      <c r="B2009" s="69" t="str">
        <f t="shared" ca="1" si="122"/>
        <v>Sillas para visitantes</v>
      </c>
      <c r="C2009" s="81" t="s">
        <v>1449</v>
      </c>
      <c r="D2009" s="81">
        <v>45</v>
      </c>
      <c r="E2009" s="71">
        <v>3500</v>
      </c>
      <c r="F2009" s="70">
        <f t="shared" ca="1" si="123"/>
        <v>157500</v>
      </c>
      <c r="G2009" s="45"/>
      <c r="H2009" s="45"/>
      <c r="I2009" s="45"/>
      <c r="J2009" s="45"/>
    </row>
    <row r="2010" spans="1:10" ht="13.5" customHeight="1" x14ac:dyDescent="0.2">
      <c r="A2010" s="84">
        <v>56112104</v>
      </c>
      <c r="B2010" s="69" t="str">
        <f t="shared" ca="1" si="122"/>
        <v>Sillas para ejecutivos</v>
      </c>
      <c r="C2010" s="81" t="s">
        <v>1449</v>
      </c>
      <c r="D2010" s="81">
        <v>8</v>
      </c>
      <c r="E2010" s="71">
        <v>7000</v>
      </c>
      <c r="F2010" s="70">
        <f t="shared" ca="1" si="123"/>
        <v>56000</v>
      </c>
      <c r="G2010" s="45"/>
      <c r="H2010" s="45"/>
      <c r="I2010" s="45"/>
      <c r="J2010" s="45"/>
    </row>
    <row r="2011" spans="1:10" ht="13.5" customHeight="1" x14ac:dyDescent="0.2">
      <c r="A2011" s="84">
        <v>56101519</v>
      </c>
      <c r="B2011" s="69" t="str">
        <f t="shared" ca="1" si="122"/>
        <v>Mesas</v>
      </c>
      <c r="C2011" s="81" t="s">
        <v>1449</v>
      </c>
      <c r="D2011" s="81">
        <v>7</v>
      </c>
      <c r="E2011" s="71">
        <v>5900</v>
      </c>
      <c r="F2011" s="70">
        <f t="shared" ca="1" si="123"/>
        <v>41300</v>
      </c>
      <c r="G2011" s="45"/>
      <c r="H2011" s="45"/>
      <c r="I2011" s="45"/>
      <c r="J2011" s="45"/>
    </row>
    <row r="2012" spans="1:10" ht="13.5" customHeight="1" x14ac:dyDescent="0.2">
      <c r="A2012" s="84">
        <v>56101702</v>
      </c>
      <c r="B2012" s="69" t="str">
        <f t="shared" ca="1" si="122"/>
        <v>Gabinetes de archivo o accesorios</v>
      </c>
      <c r="C2012" s="81" t="s">
        <v>1449</v>
      </c>
      <c r="D2012" s="81">
        <v>6</v>
      </c>
      <c r="E2012" s="71">
        <v>6000</v>
      </c>
      <c r="F2012" s="70">
        <f t="shared" ca="1" si="123"/>
        <v>36000</v>
      </c>
      <c r="G2012" s="45"/>
      <c r="H2012" s="45"/>
      <c r="I2012" s="45"/>
      <c r="J2012" s="45"/>
    </row>
    <row r="2013" spans="1:10" ht="13.5" customHeight="1" x14ac:dyDescent="0.2">
      <c r="A2013" s="84">
        <v>56101702</v>
      </c>
      <c r="B2013" s="69" t="str">
        <f t="shared" ca="1" si="122"/>
        <v>Gabinetes de archivo o accesorios</v>
      </c>
      <c r="C2013" s="81" t="s">
        <v>1449</v>
      </c>
      <c r="D2013" s="81">
        <v>6</v>
      </c>
      <c r="E2013" s="71">
        <v>10500</v>
      </c>
      <c r="F2013" s="70">
        <f t="shared" ca="1" si="123"/>
        <v>63000</v>
      </c>
      <c r="G2013" s="45"/>
      <c r="H2013" s="45"/>
      <c r="I2013" s="45"/>
      <c r="J2013" s="45"/>
    </row>
    <row r="2014" spans="1:10" ht="13.5" customHeight="1" x14ac:dyDescent="0.2">
      <c r="A2014" s="84">
        <v>56101702</v>
      </c>
      <c r="B2014" s="69" t="str">
        <f t="shared" ca="1" si="122"/>
        <v>Gabinetes de archivo o accesorios</v>
      </c>
      <c r="C2014" s="81" t="s">
        <v>1449</v>
      </c>
      <c r="D2014" s="81">
        <v>14</v>
      </c>
      <c r="E2014" s="71">
        <v>18850</v>
      </c>
      <c r="F2014" s="70">
        <f t="shared" ca="1" si="123"/>
        <v>263900</v>
      </c>
      <c r="G2014" s="45"/>
      <c r="H2014" s="45"/>
      <c r="I2014" s="45"/>
      <c r="J2014" s="45"/>
    </row>
    <row r="2015" spans="1:10" ht="13.5" customHeight="1" x14ac:dyDescent="0.2">
      <c r="A2015" s="84">
        <v>56101702</v>
      </c>
      <c r="B2015" s="69" t="str">
        <f t="shared" ca="1" si="122"/>
        <v>Gabinetes de archivo o accesorios</v>
      </c>
      <c r="C2015" s="81" t="s">
        <v>1449</v>
      </c>
      <c r="D2015" s="81">
        <v>18</v>
      </c>
      <c r="E2015" s="71">
        <v>7500</v>
      </c>
      <c r="F2015" s="70">
        <f t="shared" ca="1" si="123"/>
        <v>135000</v>
      </c>
      <c r="G2015" s="45"/>
      <c r="H2015" s="45"/>
      <c r="I2015" s="45"/>
      <c r="J2015" s="45"/>
    </row>
    <row r="2016" spans="1:10" ht="13.5" customHeight="1" x14ac:dyDescent="0.2">
      <c r="A2016" s="84">
        <v>24102004</v>
      </c>
      <c r="B2016" s="69" t="str">
        <f t="shared" ca="1" si="122"/>
        <v>Estanterías para almacenaje</v>
      </c>
      <c r="C2016" s="81" t="s">
        <v>1449</v>
      </c>
      <c r="D2016" s="81">
        <v>8</v>
      </c>
      <c r="E2016" s="71">
        <v>10500</v>
      </c>
      <c r="F2016" s="70">
        <f t="shared" ca="1" si="123"/>
        <v>84000</v>
      </c>
      <c r="G2016" s="45"/>
      <c r="H2016" s="45"/>
      <c r="I2016" s="45"/>
      <c r="J2016" s="45"/>
    </row>
    <row r="2017" spans="1:10" ht="13.5" customHeight="1" x14ac:dyDescent="0.2">
      <c r="A2017" s="84">
        <v>24102006</v>
      </c>
      <c r="B2017" s="69" t="str">
        <f t="shared" ca="1" si="122"/>
        <v>Bancos de trabajo</v>
      </c>
      <c r="C2017" s="81" t="s">
        <v>1449</v>
      </c>
      <c r="D2017" s="81">
        <v>20</v>
      </c>
      <c r="E2017" s="71">
        <v>9000</v>
      </c>
      <c r="F2017" s="70">
        <f t="shared" ca="1" si="123"/>
        <v>180000</v>
      </c>
      <c r="G2017" s="45"/>
      <c r="H2017" s="45"/>
      <c r="I2017" s="45"/>
      <c r="J2017" s="45"/>
    </row>
    <row r="2018" spans="1:10" ht="14.1" customHeight="1" x14ac:dyDescent="0.2">
      <c r="A2018" s="45"/>
      <c r="B2018" s="45"/>
      <c r="C2018" s="45"/>
      <c r="D2018" s="45"/>
      <c r="E2018" s="73" t="s">
        <v>12550</v>
      </c>
      <c r="F2018" s="74">
        <f ca="1">SUM(Table374[MONTO TOTAL ESTIMADO])</f>
        <v>1956700</v>
      </c>
      <c r="G2018" s="45"/>
      <c r="H2018" s="45" t="str">
        <f>C2001</f>
        <v>Bienes</v>
      </c>
      <c r="I2018" s="45" t="str">
        <f>E2001</f>
        <v>No</v>
      </c>
      <c r="J2018" s="45" t="str">
        <f>D2001</f>
        <v>Comparacion de Precios</v>
      </c>
    </row>
    <row r="2019" spans="1:10" ht="14.1" customHeight="1" thickBot="1" x14ac:dyDescent="0.3"/>
    <row r="2020" spans="1:10" ht="33.75" customHeight="1" thickBot="1" x14ac:dyDescent="0.25">
      <c r="A2020" s="64" t="s">
        <v>16382</v>
      </c>
      <c r="B2020" s="64" t="s">
        <v>161</v>
      </c>
      <c r="C2020" s="64" t="s">
        <v>11724</v>
      </c>
      <c r="D2020" s="64" t="s">
        <v>14377</v>
      </c>
      <c r="E2020" s="64" t="s">
        <v>10962</v>
      </c>
      <c r="F2020" s="64" t="s">
        <v>11095</v>
      </c>
      <c r="G2020" s="45"/>
      <c r="H2020" s="45"/>
      <c r="I2020" s="45"/>
      <c r="J2020" s="45"/>
    </row>
    <row r="2021" spans="1:10" ht="13.5" customHeight="1" thickBot="1" x14ac:dyDescent="0.25">
      <c r="A2021" s="66" t="s">
        <v>18868</v>
      </c>
      <c r="B2021" s="66" t="s">
        <v>18869</v>
      </c>
      <c r="C2021" s="66" t="s">
        <v>6798</v>
      </c>
      <c r="D2021" s="66" t="s">
        <v>4320</v>
      </c>
      <c r="E2021" s="66" t="s">
        <v>17854</v>
      </c>
      <c r="F2021" s="66"/>
      <c r="G2021" s="45"/>
      <c r="H2021" s="45"/>
      <c r="I2021" s="45"/>
      <c r="J2021" s="45"/>
    </row>
    <row r="2022" spans="1:10" ht="14.1" customHeight="1" thickBot="1" x14ac:dyDescent="0.25">
      <c r="A2022" s="101" t="s">
        <v>14827</v>
      </c>
      <c r="B2022" s="67" t="s">
        <v>8528</v>
      </c>
      <c r="C2022" s="76">
        <v>44562</v>
      </c>
      <c r="D2022" s="101" t="s">
        <v>9386</v>
      </c>
      <c r="E2022" s="67" t="s">
        <v>13093</v>
      </c>
      <c r="F2022" s="66" t="s">
        <v>3080</v>
      </c>
      <c r="G2022" s="45"/>
      <c r="H2022" s="45"/>
      <c r="I2022" s="45"/>
      <c r="J2022" s="45"/>
    </row>
    <row r="2023" spans="1:10" ht="14.1" customHeight="1" thickBot="1" x14ac:dyDescent="0.25">
      <c r="A2023" s="102"/>
      <c r="B2023" s="67" t="s">
        <v>1786</v>
      </c>
      <c r="C2023" s="95">
        <f>IF(C2022="","",IF(AND(MONTH(C2022)&gt;=1,MONTH(C2022)&lt;=3),1,IF(AND(MONTH(C2022)&gt;=4,MONTH(C2022)&lt;=6),2,IF(AND(MONTH(C2022)&gt;=7,MONTH(C2022)&lt;=9),3,4))))</f>
        <v>1</v>
      </c>
      <c r="D2023" s="102"/>
      <c r="E2023" s="67" t="s">
        <v>2417</v>
      </c>
      <c r="F2023" s="66" t="s">
        <v>11112</v>
      </c>
      <c r="G2023" s="45"/>
      <c r="H2023" s="45"/>
      <c r="I2023" s="45"/>
      <c r="J2023" s="45"/>
    </row>
    <row r="2024" spans="1:10" ht="14.1" customHeight="1" thickBot="1" x14ac:dyDescent="0.25">
      <c r="A2024" s="102"/>
      <c r="B2024" s="67" t="s">
        <v>12942</v>
      </c>
      <c r="C2024" s="76">
        <v>44651</v>
      </c>
      <c r="D2024" s="102"/>
      <c r="E2024" s="67" t="s">
        <v>3073</v>
      </c>
      <c r="F2024" s="66" t="s">
        <v>11112</v>
      </c>
      <c r="G2024" s="45"/>
      <c r="H2024" s="45"/>
      <c r="I2024" s="45"/>
      <c r="J2024" s="45"/>
    </row>
    <row r="2025" spans="1:10" ht="14.1" customHeight="1" thickBot="1" x14ac:dyDescent="0.25">
      <c r="A2025" s="102"/>
      <c r="B2025" s="67" t="s">
        <v>1786</v>
      </c>
      <c r="C2025" s="95">
        <f>IF(C2024="","",IF(AND(MONTH(C2024)&gt;=1,MONTH(C2024)&lt;=3),1,IF(AND(MONTH(C2024)&gt;=4,MONTH(C2024)&lt;=6),2,IF(AND(MONTH(C2024)&gt;=7,MONTH(C2024)&lt;=9),3,4))))</f>
        <v>1</v>
      </c>
      <c r="D2025" s="102"/>
      <c r="E2025" s="67" t="s">
        <v>13192</v>
      </c>
      <c r="F2025" s="66" t="s">
        <v>11112</v>
      </c>
      <c r="G2025" s="45"/>
      <c r="H2025" s="45"/>
      <c r="I2025" s="45"/>
      <c r="J2025" s="45"/>
    </row>
    <row r="2026" spans="1:10" ht="14.1" customHeight="1" thickBot="1" x14ac:dyDescent="0.25">
      <c r="A2026" s="45"/>
      <c r="B2026" s="45"/>
      <c r="C2026" s="45"/>
      <c r="D2026" s="45"/>
      <c r="E2026" s="45"/>
      <c r="F2026" s="45"/>
      <c r="G2026" s="45"/>
      <c r="H2026" s="45"/>
      <c r="I2026" s="45"/>
      <c r="J2026" s="45"/>
    </row>
    <row r="2027" spans="1:10" ht="14.1" customHeight="1" thickBot="1" x14ac:dyDescent="0.25">
      <c r="A2027" s="72" t="s">
        <v>15735</v>
      </c>
      <c r="B2027" s="72" t="s">
        <v>16146</v>
      </c>
      <c r="C2027" s="72" t="s">
        <v>15641</v>
      </c>
      <c r="D2027" s="72" t="s">
        <v>15251</v>
      </c>
      <c r="E2027" s="72" t="s">
        <v>6932</v>
      </c>
      <c r="F2027" s="72" t="s">
        <v>15280</v>
      </c>
      <c r="G2027" s="45"/>
      <c r="H2027" s="45"/>
      <c r="I2027" s="45"/>
      <c r="J2027" s="45"/>
    </row>
    <row r="2028" spans="1:10" ht="14.1" customHeight="1" x14ac:dyDescent="0.2">
      <c r="A2028" s="81">
        <v>82101601</v>
      </c>
      <c r="B2028" s="69" t="str">
        <f ca="1">IFERROR(INDEX(UNSPSCDes,MATCH(INDIRECT(ADDRESS(ROW(),COLUMN()-1,4)),UNSPSCCode,0)),"")</f>
        <v>Publicidad en radio</v>
      </c>
      <c r="C2028" s="82" t="s">
        <v>1449</v>
      </c>
      <c r="D2028" s="81">
        <v>1</v>
      </c>
      <c r="E2028" s="71">
        <v>120000</v>
      </c>
      <c r="F2028" s="70">
        <f ca="1">INDIRECT(ADDRESS(ROW(),COLUMN()-2,4))*INDIRECT(ADDRESS(ROW(),COLUMN()-1,4))</f>
        <v>120000</v>
      </c>
      <c r="G2028" s="45"/>
      <c r="H2028" s="45"/>
      <c r="I2028" s="45"/>
      <c r="J2028" s="45"/>
    </row>
    <row r="2029" spans="1:10" ht="13.5" customHeight="1" x14ac:dyDescent="0.2">
      <c r="A2029" s="81">
        <v>82101801</v>
      </c>
      <c r="B2029" s="69" t="str">
        <f ca="1">IFERROR(INDEX(UNSPSCDes,MATCH(INDIRECT(ADDRESS(ROW(),COLUMN()-1,4)),UNSPSCCode,0)),"")</f>
        <v>Servicios de campañas publicitarias</v>
      </c>
      <c r="C2029" s="82" t="s">
        <v>1449</v>
      </c>
      <c r="D2029" s="81">
        <v>2</v>
      </c>
      <c r="E2029" s="71">
        <v>260000</v>
      </c>
      <c r="F2029" s="70">
        <f ca="1">INDIRECT(ADDRESS(ROW(),COLUMN()-2,4))*INDIRECT(ADDRESS(ROW(),COLUMN()-1,4))</f>
        <v>520000</v>
      </c>
      <c r="G2029" s="45"/>
      <c r="H2029" s="45"/>
      <c r="I2029" s="45"/>
      <c r="J2029" s="45"/>
    </row>
    <row r="2030" spans="1:10" ht="13.5" customHeight="1" x14ac:dyDescent="0.2">
      <c r="A2030" s="81">
        <v>82101504</v>
      </c>
      <c r="B2030" s="69" t="str">
        <f ca="1">IFERROR(INDEX(UNSPSCDes,MATCH(INDIRECT(ADDRESS(ROW(),COLUMN()-1,4)),UNSPSCCode,0)),"")</f>
        <v>Publicidad en periódicos</v>
      </c>
      <c r="C2030" s="82" t="s">
        <v>1449</v>
      </c>
      <c r="D2030" s="81">
        <v>8</v>
      </c>
      <c r="E2030" s="71">
        <v>35000</v>
      </c>
      <c r="F2030" s="70">
        <f ca="1">INDIRECT(ADDRESS(ROW(),COLUMN()-2,4))*INDIRECT(ADDRESS(ROW(),COLUMN()-1,4))</f>
        <v>280000</v>
      </c>
      <c r="G2030" s="45"/>
      <c r="H2030" s="45"/>
      <c r="I2030" s="45"/>
      <c r="J2030" s="45"/>
    </row>
    <row r="2031" spans="1:10" ht="13.5" customHeight="1" x14ac:dyDescent="0.2">
      <c r="A2031" s="81">
        <v>82101504</v>
      </c>
      <c r="B2031" s="69" t="str">
        <f ca="1">IFERROR(INDEX(UNSPSCDes,MATCH(INDIRECT(ADDRESS(ROW(),COLUMN()-1,4)),UNSPSCCode,0)),"")</f>
        <v>Publicidad en periódicos</v>
      </c>
      <c r="C2031" s="82" t="s">
        <v>1449</v>
      </c>
      <c r="D2031" s="81">
        <v>2</v>
      </c>
      <c r="E2031" s="71">
        <v>180000</v>
      </c>
      <c r="F2031" s="70">
        <f ca="1">INDIRECT(ADDRESS(ROW(),COLUMN()-2,4))*INDIRECT(ADDRESS(ROW(),COLUMN()-1,4))</f>
        <v>360000</v>
      </c>
      <c r="G2031" s="45"/>
      <c r="H2031" s="45"/>
      <c r="I2031" s="45"/>
      <c r="J2031" s="45"/>
    </row>
    <row r="2032" spans="1:10" ht="14.1" customHeight="1" x14ac:dyDescent="0.2">
      <c r="A2032" s="45"/>
      <c r="B2032" s="45"/>
      <c r="C2032" s="45"/>
      <c r="D2032" s="45"/>
      <c r="E2032" s="73" t="s">
        <v>12550</v>
      </c>
      <c r="F2032" s="74">
        <f ca="1">SUM(Table375[MONTO TOTAL ESTIMADO])</f>
        <v>1280000</v>
      </c>
      <c r="G2032" s="45"/>
      <c r="H2032" s="45" t="str">
        <f>C2021</f>
        <v>Servicios</v>
      </c>
      <c r="I2032" s="45" t="str">
        <f>E2021</f>
        <v>No</v>
      </c>
      <c r="J2032" s="45" t="str">
        <f>D2021</f>
        <v>Excepción - Contratación de publicidad a través de medios de comunicación social</v>
      </c>
    </row>
    <row r="2033" spans="1:10" ht="14.1" customHeight="1" thickBot="1" x14ac:dyDescent="0.3"/>
    <row r="2034" spans="1:10" ht="33.75" customHeight="1" thickBot="1" x14ac:dyDescent="0.25">
      <c r="A2034" s="64" t="s">
        <v>16382</v>
      </c>
      <c r="B2034" s="64" t="s">
        <v>161</v>
      </c>
      <c r="C2034" s="64" t="s">
        <v>11724</v>
      </c>
      <c r="D2034" s="64" t="s">
        <v>14377</v>
      </c>
      <c r="E2034" s="64" t="s">
        <v>10962</v>
      </c>
      <c r="F2034" s="64" t="s">
        <v>11095</v>
      </c>
      <c r="G2034" s="45"/>
      <c r="H2034" s="45"/>
      <c r="I2034" s="45"/>
      <c r="J2034" s="45"/>
    </row>
    <row r="2035" spans="1:10" ht="13.5" customHeight="1" thickBot="1" x14ac:dyDescent="0.25">
      <c r="A2035" s="66" t="s">
        <v>18868</v>
      </c>
      <c r="B2035" s="66" t="s">
        <v>18869</v>
      </c>
      <c r="C2035" s="66" t="s">
        <v>6798</v>
      </c>
      <c r="D2035" s="66" t="s">
        <v>4320</v>
      </c>
      <c r="E2035" s="66" t="s">
        <v>17854</v>
      </c>
      <c r="F2035" s="66"/>
      <c r="G2035" s="45"/>
      <c r="H2035" s="45"/>
      <c r="I2035" s="45"/>
      <c r="J2035" s="45"/>
    </row>
    <row r="2036" spans="1:10" ht="14.1" customHeight="1" thickBot="1" x14ac:dyDescent="0.25">
      <c r="A2036" s="101" t="s">
        <v>14827</v>
      </c>
      <c r="B2036" s="67" t="s">
        <v>8528</v>
      </c>
      <c r="C2036" s="76">
        <v>44652</v>
      </c>
      <c r="D2036" s="101" t="s">
        <v>9386</v>
      </c>
      <c r="E2036" s="67" t="s">
        <v>13093</v>
      </c>
      <c r="F2036" s="66" t="s">
        <v>3080</v>
      </c>
      <c r="G2036" s="45"/>
      <c r="H2036" s="45"/>
      <c r="I2036" s="45"/>
      <c r="J2036" s="45"/>
    </row>
    <row r="2037" spans="1:10" ht="14.1" customHeight="1" thickBot="1" x14ac:dyDescent="0.25">
      <c r="A2037" s="102"/>
      <c r="B2037" s="67" t="s">
        <v>1786</v>
      </c>
      <c r="C2037" s="95">
        <f>IF(C2036="","",IF(AND(MONTH(C2036)&gt;=1,MONTH(C2036)&lt;=3),1,IF(AND(MONTH(C2036)&gt;=4,MONTH(C2036)&lt;=6),2,IF(AND(MONTH(C2036)&gt;=7,MONTH(C2036)&lt;=9),3,4))))</f>
        <v>2</v>
      </c>
      <c r="D2037" s="102"/>
      <c r="E2037" s="67" t="s">
        <v>2417</v>
      </c>
      <c r="F2037" s="66" t="s">
        <v>11112</v>
      </c>
      <c r="G2037" s="45"/>
      <c r="H2037" s="45"/>
      <c r="I2037" s="45"/>
      <c r="J2037" s="45"/>
    </row>
    <row r="2038" spans="1:10" ht="14.1" customHeight="1" thickBot="1" x14ac:dyDescent="0.25">
      <c r="A2038" s="102"/>
      <c r="B2038" s="67" t="s">
        <v>12942</v>
      </c>
      <c r="C2038" s="76">
        <v>44742</v>
      </c>
      <c r="D2038" s="102"/>
      <c r="E2038" s="67" t="s">
        <v>3073</v>
      </c>
      <c r="F2038" s="66" t="s">
        <v>11112</v>
      </c>
      <c r="G2038" s="45"/>
      <c r="H2038" s="45"/>
      <c r="I2038" s="45"/>
      <c r="J2038" s="45"/>
    </row>
    <row r="2039" spans="1:10" ht="14.1" customHeight="1" thickBot="1" x14ac:dyDescent="0.25">
      <c r="A2039" s="102"/>
      <c r="B2039" s="67" t="s">
        <v>1786</v>
      </c>
      <c r="C2039" s="95">
        <f>IF(C2038="","",IF(AND(MONTH(C2038)&gt;=1,MONTH(C2038)&lt;=3),1,IF(AND(MONTH(C2038)&gt;=4,MONTH(C2038)&lt;=6),2,IF(AND(MONTH(C2038)&gt;=7,MONTH(C2038)&lt;=9),3,4))))</f>
        <v>2</v>
      </c>
      <c r="D2039" s="102"/>
      <c r="E2039" s="67" t="s">
        <v>13192</v>
      </c>
      <c r="F2039" s="66" t="s">
        <v>11112</v>
      </c>
      <c r="G2039" s="45"/>
      <c r="H2039" s="45"/>
      <c r="I2039" s="45"/>
      <c r="J2039" s="45"/>
    </row>
    <row r="2040" spans="1:10" ht="14.1" customHeight="1" thickBot="1" x14ac:dyDescent="0.25">
      <c r="A2040" s="45"/>
      <c r="B2040" s="45"/>
      <c r="C2040" s="45"/>
      <c r="D2040" s="45"/>
      <c r="E2040" s="45"/>
      <c r="F2040" s="45"/>
      <c r="G2040" s="45"/>
      <c r="H2040" s="45"/>
      <c r="I2040" s="45"/>
      <c r="J2040" s="45"/>
    </row>
    <row r="2041" spans="1:10" ht="14.1" customHeight="1" thickBot="1" x14ac:dyDescent="0.25">
      <c r="A2041" s="72" t="s">
        <v>15735</v>
      </c>
      <c r="B2041" s="72" t="s">
        <v>16146</v>
      </c>
      <c r="C2041" s="72" t="s">
        <v>15641</v>
      </c>
      <c r="D2041" s="72" t="s">
        <v>15251</v>
      </c>
      <c r="E2041" s="72" t="s">
        <v>6932</v>
      </c>
      <c r="F2041" s="72" t="s">
        <v>15280</v>
      </c>
      <c r="G2041" s="45"/>
      <c r="H2041" s="45"/>
      <c r="I2041" s="45"/>
      <c r="J2041" s="45"/>
    </row>
    <row r="2042" spans="1:10" ht="14.1" customHeight="1" x14ac:dyDescent="0.2">
      <c r="A2042" s="81">
        <v>82101601</v>
      </c>
      <c r="B2042" s="69" t="str">
        <f ca="1">IFERROR(INDEX(UNSPSCDes,MATCH(INDIRECT(ADDRESS(ROW(),COLUMN()-1,4)),UNSPSCCode,0)),"")</f>
        <v>Publicidad en radio</v>
      </c>
      <c r="C2042" s="81" t="s">
        <v>1449</v>
      </c>
      <c r="D2042" s="81">
        <v>8</v>
      </c>
      <c r="E2042" s="71">
        <v>115000</v>
      </c>
      <c r="F2042" s="70">
        <f ca="1">INDIRECT(ADDRESS(ROW(),COLUMN()-2,4))*INDIRECT(ADDRESS(ROW(),COLUMN()-1,4))</f>
        <v>920000</v>
      </c>
      <c r="G2042" s="45"/>
      <c r="H2042" s="45"/>
      <c r="I2042" s="45"/>
      <c r="J2042" s="45"/>
    </row>
    <row r="2043" spans="1:10" ht="13.5" customHeight="1" x14ac:dyDescent="0.2">
      <c r="A2043" s="81">
        <v>82101801</v>
      </c>
      <c r="B2043" s="69" t="str">
        <f ca="1">IFERROR(INDEX(UNSPSCDes,MATCH(INDIRECT(ADDRESS(ROW(),COLUMN()-1,4)),UNSPSCCode,0)),"")</f>
        <v>Servicios de campañas publicitarias</v>
      </c>
      <c r="C2043" s="81" t="s">
        <v>1449</v>
      </c>
      <c r="D2043" s="81">
        <v>13</v>
      </c>
      <c r="E2043" s="71">
        <v>30000</v>
      </c>
      <c r="F2043" s="70">
        <f ca="1">INDIRECT(ADDRESS(ROW(),COLUMN()-2,4))*INDIRECT(ADDRESS(ROW(),COLUMN()-1,4))</f>
        <v>390000</v>
      </c>
      <c r="G2043" s="45"/>
      <c r="H2043" s="45"/>
      <c r="I2043" s="45"/>
      <c r="J2043" s="45"/>
    </row>
    <row r="2044" spans="1:10" ht="13.5" customHeight="1" x14ac:dyDescent="0.2">
      <c r="A2044" s="81">
        <v>82101504</v>
      </c>
      <c r="B2044" s="69" t="str">
        <f ca="1">IFERROR(INDEX(UNSPSCDes,MATCH(INDIRECT(ADDRESS(ROW(),COLUMN()-1,4)),UNSPSCCode,0)),"")</f>
        <v>Publicidad en periódicos</v>
      </c>
      <c r="C2044" s="81" t="s">
        <v>1449</v>
      </c>
      <c r="D2044" s="81">
        <v>8</v>
      </c>
      <c r="E2044" s="71">
        <v>72000</v>
      </c>
      <c r="F2044" s="70">
        <f ca="1">INDIRECT(ADDRESS(ROW(),COLUMN()-2,4))*INDIRECT(ADDRESS(ROW(),COLUMN()-1,4))</f>
        <v>576000</v>
      </c>
      <c r="G2044" s="45"/>
      <c r="H2044" s="45"/>
      <c r="I2044" s="45"/>
      <c r="J2044" s="45"/>
    </row>
    <row r="2045" spans="1:10" ht="13.5" customHeight="1" x14ac:dyDescent="0.2">
      <c r="A2045" s="81">
        <v>82101501</v>
      </c>
      <c r="B2045" s="69" t="str">
        <f ca="1">IFERROR(INDEX(UNSPSCDes,MATCH(INDIRECT(ADDRESS(ROW(),COLUMN()-1,4)),UNSPSCCode,0)),"")</f>
        <v>Publicidad en vallas</v>
      </c>
      <c r="C2045" s="81" t="s">
        <v>1449</v>
      </c>
      <c r="D2045" s="81">
        <v>2</v>
      </c>
      <c r="E2045" s="71">
        <v>2000000</v>
      </c>
      <c r="F2045" s="70">
        <f ca="1">INDIRECT(ADDRESS(ROW(),COLUMN()-2,4))*INDIRECT(ADDRESS(ROW(),COLUMN()-1,4))</f>
        <v>4000000</v>
      </c>
      <c r="G2045" s="45"/>
      <c r="H2045" s="45"/>
      <c r="I2045" s="45"/>
      <c r="J2045" s="45"/>
    </row>
    <row r="2046" spans="1:10" ht="13.5" customHeight="1" x14ac:dyDescent="0.2">
      <c r="A2046" s="81">
        <v>82101504</v>
      </c>
      <c r="B2046" s="69" t="str">
        <f ca="1">IFERROR(INDEX(UNSPSCDes,MATCH(INDIRECT(ADDRESS(ROW(),COLUMN()-1,4)),UNSPSCCode,0)),"")</f>
        <v>Publicidad en periódicos</v>
      </c>
      <c r="C2046" s="81" t="s">
        <v>1449</v>
      </c>
      <c r="D2046" s="81">
        <v>3</v>
      </c>
      <c r="E2046" s="71">
        <v>180000</v>
      </c>
      <c r="F2046" s="70">
        <f ca="1">INDIRECT(ADDRESS(ROW(),COLUMN()-2,4))*INDIRECT(ADDRESS(ROW(),COLUMN()-1,4))</f>
        <v>540000</v>
      </c>
      <c r="G2046" s="45"/>
      <c r="H2046" s="45"/>
      <c r="I2046" s="45"/>
      <c r="J2046" s="45"/>
    </row>
    <row r="2047" spans="1:10" ht="14.1" customHeight="1" x14ac:dyDescent="0.2">
      <c r="A2047" s="45"/>
      <c r="B2047" s="45"/>
      <c r="C2047" s="45"/>
      <c r="D2047" s="45"/>
      <c r="E2047" s="73" t="s">
        <v>12550</v>
      </c>
      <c r="F2047" s="74">
        <f ca="1">SUM(Table376[MONTO TOTAL ESTIMADO])</f>
        <v>6426000</v>
      </c>
      <c r="G2047" s="45"/>
      <c r="H2047" s="45" t="str">
        <f>C2035</f>
        <v>Servicios</v>
      </c>
      <c r="I2047" s="45" t="str">
        <f>E2035</f>
        <v>No</v>
      </c>
      <c r="J2047" s="45" t="str">
        <f>D2035</f>
        <v>Excepción - Contratación de publicidad a través de medios de comunicación social</v>
      </c>
    </row>
    <row r="2048" spans="1:10" ht="14.1" customHeight="1" thickBot="1" x14ac:dyDescent="0.3"/>
    <row r="2049" spans="1:10" ht="33.75" customHeight="1" thickBot="1" x14ac:dyDescent="0.25">
      <c r="A2049" s="64" t="s">
        <v>16382</v>
      </c>
      <c r="B2049" s="64" t="s">
        <v>161</v>
      </c>
      <c r="C2049" s="64" t="s">
        <v>11724</v>
      </c>
      <c r="D2049" s="64" t="s">
        <v>14377</v>
      </c>
      <c r="E2049" s="64" t="s">
        <v>10962</v>
      </c>
      <c r="F2049" s="64" t="s">
        <v>11095</v>
      </c>
      <c r="G2049" s="45"/>
      <c r="H2049" s="45"/>
      <c r="I2049" s="45"/>
      <c r="J2049" s="45"/>
    </row>
    <row r="2050" spans="1:10" ht="13.5" customHeight="1" thickBot="1" x14ac:dyDescent="0.25">
      <c r="A2050" s="66" t="s">
        <v>18868</v>
      </c>
      <c r="B2050" s="66" t="s">
        <v>18869</v>
      </c>
      <c r="C2050" s="66" t="s">
        <v>6798</v>
      </c>
      <c r="D2050" s="66" t="s">
        <v>4320</v>
      </c>
      <c r="E2050" s="66" t="s">
        <v>17854</v>
      </c>
      <c r="F2050" s="66"/>
      <c r="G2050" s="45"/>
      <c r="H2050" s="45"/>
      <c r="I2050" s="45"/>
      <c r="J2050" s="45"/>
    </row>
    <row r="2051" spans="1:10" ht="14.1" customHeight="1" thickBot="1" x14ac:dyDescent="0.25">
      <c r="A2051" s="101" t="s">
        <v>14827</v>
      </c>
      <c r="B2051" s="67" t="s">
        <v>8528</v>
      </c>
      <c r="C2051" s="76">
        <v>44743</v>
      </c>
      <c r="D2051" s="101" t="s">
        <v>9386</v>
      </c>
      <c r="E2051" s="67" t="s">
        <v>13093</v>
      </c>
      <c r="F2051" s="66" t="s">
        <v>3080</v>
      </c>
      <c r="G2051" s="45"/>
      <c r="H2051" s="45"/>
      <c r="I2051" s="45"/>
      <c r="J2051" s="45"/>
    </row>
    <row r="2052" spans="1:10" ht="14.1" customHeight="1" thickBot="1" x14ac:dyDescent="0.25">
      <c r="A2052" s="102"/>
      <c r="B2052" s="67" t="s">
        <v>1786</v>
      </c>
      <c r="C2052" s="95">
        <f>IF(C2051="","",IF(AND(MONTH(C2051)&gt;=1,MONTH(C2051)&lt;=3),1,IF(AND(MONTH(C2051)&gt;=4,MONTH(C2051)&lt;=6),2,IF(AND(MONTH(C2051)&gt;=7,MONTH(C2051)&lt;=9),3,4))))</f>
        <v>3</v>
      </c>
      <c r="D2052" s="102"/>
      <c r="E2052" s="67" t="s">
        <v>2417</v>
      </c>
      <c r="F2052" s="66" t="s">
        <v>11112</v>
      </c>
      <c r="G2052" s="45"/>
      <c r="H2052" s="45"/>
      <c r="I2052" s="45"/>
      <c r="J2052" s="45"/>
    </row>
    <row r="2053" spans="1:10" ht="14.1" customHeight="1" thickBot="1" x14ac:dyDescent="0.25">
      <c r="A2053" s="102"/>
      <c r="B2053" s="67" t="s">
        <v>12942</v>
      </c>
      <c r="C2053" s="76">
        <v>44834</v>
      </c>
      <c r="D2053" s="102"/>
      <c r="E2053" s="67" t="s">
        <v>3073</v>
      </c>
      <c r="F2053" s="66" t="s">
        <v>11112</v>
      </c>
      <c r="G2053" s="45"/>
      <c r="H2053" s="45"/>
      <c r="I2053" s="45"/>
      <c r="J2053" s="45"/>
    </row>
    <row r="2054" spans="1:10" ht="14.1" customHeight="1" thickBot="1" x14ac:dyDescent="0.25">
      <c r="A2054" s="102"/>
      <c r="B2054" s="67" t="s">
        <v>1786</v>
      </c>
      <c r="C2054" s="95">
        <f>IF(C2053="","",IF(AND(MONTH(C2053)&gt;=1,MONTH(C2053)&lt;=3),1,IF(AND(MONTH(C2053)&gt;=4,MONTH(C2053)&lt;=6),2,IF(AND(MONTH(C2053)&gt;=7,MONTH(C2053)&lt;=9),3,4))))</f>
        <v>3</v>
      </c>
      <c r="D2054" s="102"/>
      <c r="E2054" s="67" t="s">
        <v>13192</v>
      </c>
      <c r="F2054" s="66" t="s">
        <v>11112</v>
      </c>
      <c r="G2054" s="45"/>
      <c r="H2054" s="45"/>
      <c r="I2054" s="45"/>
      <c r="J2054" s="45"/>
    </row>
    <row r="2055" spans="1:10" ht="14.1" customHeight="1" thickBot="1" x14ac:dyDescent="0.25">
      <c r="A2055" s="45"/>
      <c r="B2055" s="45"/>
      <c r="C2055" s="45"/>
      <c r="D2055" s="45"/>
      <c r="E2055" s="45"/>
      <c r="F2055" s="45"/>
      <c r="G2055" s="45"/>
      <c r="H2055" s="45"/>
      <c r="I2055" s="45"/>
      <c r="J2055" s="45"/>
    </row>
    <row r="2056" spans="1:10" ht="14.1" customHeight="1" thickBot="1" x14ac:dyDescent="0.25">
      <c r="A2056" s="72" t="s">
        <v>15735</v>
      </c>
      <c r="B2056" s="72" t="s">
        <v>16146</v>
      </c>
      <c r="C2056" s="72" t="s">
        <v>15641</v>
      </c>
      <c r="D2056" s="72" t="s">
        <v>15251</v>
      </c>
      <c r="E2056" s="72" t="s">
        <v>6932</v>
      </c>
      <c r="F2056" s="72" t="s">
        <v>15280</v>
      </c>
      <c r="G2056" s="45"/>
      <c r="H2056" s="45"/>
      <c r="I2056" s="45"/>
      <c r="J2056" s="45"/>
    </row>
    <row r="2057" spans="1:10" ht="14.1" customHeight="1" x14ac:dyDescent="0.2">
      <c r="A2057" s="81">
        <v>82101601</v>
      </c>
      <c r="B2057" s="69" t="str">
        <f ca="1">IFERROR(INDEX(UNSPSCDes,MATCH(INDIRECT(ADDRESS(ROW(),COLUMN()-1,4)),UNSPSCCode,0)),"")</f>
        <v>Publicidad en radio</v>
      </c>
      <c r="C2057" s="81" t="s">
        <v>1449</v>
      </c>
      <c r="D2057" s="81">
        <v>10</v>
      </c>
      <c r="E2057" s="71">
        <v>170000</v>
      </c>
      <c r="F2057" s="70">
        <f ca="1">INDIRECT(ADDRESS(ROW(),COLUMN()-2,4))*INDIRECT(ADDRESS(ROW(),COLUMN()-1,4))</f>
        <v>1700000</v>
      </c>
      <c r="G2057" s="45"/>
      <c r="H2057" s="45"/>
      <c r="I2057" s="45"/>
      <c r="J2057" s="45"/>
    </row>
    <row r="2058" spans="1:10" ht="13.5" customHeight="1" x14ac:dyDescent="0.2">
      <c r="A2058" s="81">
        <v>82101801</v>
      </c>
      <c r="B2058" s="69" t="str">
        <f ca="1">IFERROR(INDEX(UNSPSCDes,MATCH(INDIRECT(ADDRESS(ROW(),COLUMN()-1,4)),UNSPSCCode,0)),"")</f>
        <v>Servicios de campañas publicitarias</v>
      </c>
      <c r="C2058" s="81" t="s">
        <v>1449</v>
      </c>
      <c r="D2058" s="81">
        <v>15</v>
      </c>
      <c r="E2058" s="71">
        <v>30000</v>
      </c>
      <c r="F2058" s="70">
        <f ca="1">INDIRECT(ADDRESS(ROW(),COLUMN()-2,4))*INDIRECT(ADDRESS(ROW(),COLUMN()-1,4))</f>
        <v>450000</v>
      </c>
      <c r="G2058" s="45"/>
      <c r="H2058" s="45"/>
      <c r="I2058" s="45"/>
      <c r="J2058" s="45"/>
    </row>
    <row r="2059" spans="1:10" ht="13.5" customHeight="1" x14ac:dyDescent="0.2">
      <c r="A2059" s="81">
        <v>82101504</v>
      </c>
      <c r="B2059" s="69" t="str">
        <f ca="1">IFERROR(INDEX(UNSPSCDes,MATCH(INDIRECT(ADDRESS(ROW(),COLUMN()-1,4)),UNSPSCCode,0)),"")</f>
        <v>Publicidad en periódicos</v>
      </c>
      <c r="C2059" s="81" t="s">
        <v>1449</v>
      </c>
      <c r="D2059" s="81">
        <v>17</v>
      </c>
      <c r="E2059" s="71">
        <v>35000</v>
      </c>
      <c r="F2059" s="70">
        <f ca="1">INDIRECT(ADDRESS(ROW(),COLUMN()-2,4))*INDIRECT(ADDRESS(ROW(),COLUMN()-1,4))</f>
        <v>595000</v>
      </c>
      <c r="G2059" s="45"/>
      <c r="H2059" s="45"/>
      <c r="I2059" s="45"/>
      <c r="J2059" s="45"/>
    </row>
    <row r="2060" spans="1:10" ht="14.1" customHeight="1" x14ac:dyDescent="0.2">
      <c r="A2060" s="45"/>
      <c r="B2060" s="45"/>
      <c r="C2060" s="45"/>
      <c r="D2060" s="45"/>
      <c r="E2060" s="73" t="s">
        <v>12550</v>
      </c>
      <c r="F2060" s="74">
        <f ca="1">SUM(Table377[MONTO TOTAL ESTIMADO])</f>
        <v>2745000</v>
      </c>
      <c r="G2060" s="45"/>
      <c r="H2060" s="45" t="str">
        <f>C2050</f>
        <v>Servicios</v>
      </c>
      <c r="I2060" s="45" t="str">
        <f>E2050</f>
        <v>No</v>
      </c>
      <c r="J2060" s="45" t="str">
        <f>D2050</f>
        <v>Excepción - Contratación de publicidad a través de medios de comunicación social</v>
      </c>
    </row>
    <row r="2061" spans="1:10" ht="14.1" customHeight="1" thickBot="1" x14ac:dyDescent="0.3"/>
    <row r="2062" spans="1:10" ht="33.75" customHeight="1" thickBot="1" x14ac:dyDescent="0.25">
      <c r="A2062" s="64" t="s">
        <v>16382</v>
      </c>
      <c r="B2062" s="64" t="s">
        <v>161</v>
      </c>
      <c r="C2062" s="64" t="s">
        <v>11724</v>
      </c>
      <c r="D2062" s="64" t="s">
        <v>14377</v>
      </c>
      <c r="E2062" s="64" t="s">
        <v>10962</v>
      </c>
      <c r="F2062" s="64" t="s">
        <v>11095</v>
      </c>
      <c r="G2062" s="45"/>
      <c r="H2062" s="45"/>
      <c r="I2062" s="45"/>
      <c r="J2062" s="45"/>
    </row>
    <row r="2063" spans="1:10" ht="13.5" customHeight="1" thickBot="1" x14ac:dyDescent="0.25">
      <c r="A2063" s="66" t="s">
        <v>18868</v>
      </c>
      <c r="B2063" s="66" t="s">
        <v>18869</v>
      </c>
      <c r="C2063" s="66" t="s">
        <v>6798</v>
      </c>
      <c r="D2063" s="66" t="s">
        <v>4320</v>
      </c>
      <c r="E2063" s="66" t="s">
        <v>17854</v>
      </c>
      <c r="F2063" s="66"/>
      <c r="G2063" s="45"/>
      <c r="H2063" s="45"/>
      <c r="I2063" s="45"/>
      <c r="J2063" s="45"/>
    </row>
    <row r="2064" spans="1:10" ht="14.1" customHeight="1" thickBot="1" x14ac:dyDescent="0.25">
      <c r="A2064" s="101" t="s">
        <v>14827</v>
      </c>
      <c r="B2064" s="67" t="s">
        <v>8528</v>
      </c>
      <c r="C2064" s="76">
        <v>44835</v>
      </c>
      <c r="D2064" s="101" t="s">
        <v>9386</v>
      </c>
      <c r="E2064" s="67" t="s">
        <v>13093</v>
      </c>
      <c r="F2064" s="66" t="s">
        <v>3080</v>
      </c>
      <c r="G2064" s="45"/>
      <c r="H2064" s="45"/>
      <c r="I2064" s="45"/>
      <c r="J2064" s="45"/>
    </row>
    <row r="2065" spans="1:10" ht="14.1" customHeight="1" thickBot="1" x14ac:dyDescent="0.25">
      <c r="A2065" s="102"/>
      <c r="B2065" s="67" t="s">
        <v>1786</v>
      </c>
      <c r="C2065" s="95">
        <f>IF(C2064="","",IF(AND(MONTH(C2064)&gt;=1,MONTH(C2064)&lt;=3),1,IF(AND(MONTH(C2064)&gt;=4,MONTH(C2064)&lt;=6),2,IF(AND(MONTH(C2064)&gt;=7,MONTH(C2064)&lt;=9),3,4))))</f>
        <v>4</v>
      </c>
      <c r="D2065" s="102"/>
      <c r="E2065" s="67" t="s">
        <v>2417</v>
      </c>
      <c r="F2065" s="66" t="s">
        <v>11112</v>
      </c>
      <c r="G2065" s="45"/>
      <c r="H2065" s="45"/>
      <c r="I2065" s="45"/>
      <c r="J2065" s="45"/>
    </row>
    <row r="2066" spans="1:10" ht="14.1" customHeight="1" thickBot="1" x14ac:dyDescent="0.25">
      <c r="A2066" s="102"/>
      <c r="B2066" s="67" t="s">
        <v>12942</v>
      </c>
      <c r="C2066" s="76">
        <v>44926</v>
      </c>
      <c r="D2066" s="102"/>
      <c r="E2066" s="67" t="s">
        <v>3073</v>
      </c>
      <c r="F2066" s="66" t="s">
        <v>11112</v>
      </c>
      <c r="G2066" s="45"/>
      <c r="H2066" s="45"/>
      <c r="I2066" s="45"/>
      <c r="J2066" s="45"/>
    </row>
    <row r="2067" spans="1:10" ht="14.1" customHeight="1" thickBot="1" x14ac:dyDescent="0.25">
      <c r="A2067" s="102"/>
      <c r="B2067" s="67" t="s">
        <v>1786</v>
      </c>
      <c r="C2067" s="95">
        <f>IF(C2066="","",IF(AND(MONTH(C2066)&gt;=1,MONTH(C2066)&lt;=3),1,IF(AND(MONTH(C2066)&gt;=4,MONTH(C2066)&lt;=6),2,IF(AND(MONTH(C2066)&gt;=7,MONTH(C2066)&lt;=9),3,4))))</f>
        <v>4</v>
      </c>
      <c r="D2067" s="102"/>
      <c r="E2067" s="67" t="s">
        <v>13192</v>
      </c>
      <c r="F2067" s="66" t="s">
        <v>11112</v>
      </c>
      <c r="G2067" s="45"/>
      <c r="H2067" s="45"/>
      <c r="I2067" s="45"/>
      <c r="J2067" s="45"/>
    </row>
    <row r="2068" spans="1:10" ht="14.1" customHeight="1" thickBot="1" x14ac:dyDescent="0.25">
      <c r="A2068" s="45"/>
      <c r="B2068" s="45"/>
      <c r="C2068" s="45"/>
      <c r="D2068" s="45"/>
      <c r="E2068" s="45"/>
      <c r="F2068" s="45"/>
      <c r="G2068" s="45"/>
      <c r="H2068" s="45"/>
      <c r="I2068" s="45"/>
      <c r="J2068" s="45"/>
    </row>
    <row r="2069" spans="1:10" ht="14.1" customHeight="1" thickBot="1" x14ac:dyDescent="0.25">
      <c r="A2069" s="72" t="s">
        <v>15735</v>
      </c>
      <c r="B2069" s="72" t="s">
        <v>16146</v>
      </c>
      <c r="C2069" s="72" t="s">
        <v>15641</v>
      </c>
      <c r="D2069" s="72" t="s">
        <v>15251</v>
      </c>
      <c r="E2069" s="72" t="s">
        <v>6932</v>
      </c>
      <c r="F2069" s="72" t="s">
        <v>15280</v>
      </c>
      <c r="G2069" s="45"/>
      <c r="H2069" s="45"/>
      <c r="I2069" s="45"/>
      <c r="J2069" s="45"/>
    </row>
    <row r="2070" spans="1:10" ht="14.1" customHeight="1" x14ac:dyDescent="0.2">
      <c r="A2070" s="81">
        <v>82101601</v>
      </c>
      <c r="B2070" s="69" t="str">
        <f ca="1">IFERROR(INDEX(UNSPSCDes,MATCH(INDIRECT(ADDRESS(ROW(),COLUMN()-1,4)),UNSPSCCode,0)),"")</f>
        <v>Publicidad en radio</v>
      </c>
      <c r="C2070" s="81" t="s">
        <v>1449</v>
      </c>
      <c r="D2070" s="81">
        <v>10</v>
      </c>
      <c r="E2070" s="71">
        <v>125000</v>
      </c>
      <c r="F2070" s="70">
        <f ca="1">INDIRECT(ADDRESS(ROW(),COLUMN()-2,4))*INDIRECT(ADDRESS(ROW(),COLUMN()-1,4))</f>
        <v>1250000</v>
      </c>
      <c r="G2070" s="45"/>
      <c r="H2070" s="45"/>
      <c r="I2070" s="45"/>
      <c r="J2070" s="45"/>
    </row>
    <row r="2071" spans="1:10" ht="13.5" customHeight="1" x14ac:dyDescent="0.2">
      <c r="A2071" s="81">
        <v>82101801</v>
      </c>
      <c r="B2071" s="69" t="str">
        <f ca="1">IFERROR(INDEX(UNSPSCDes,MATCH(INDIRECT(ADDRESS(ROW(),COLUMN()-1,4)),UNSPSCCode,0)),"")</f>
        <v>Servicios de campañas publicitarias</v>
      </c>
      <c r="C2071" s="81" t="s">
        <v>1449</v>
      </c>
      <c r="D2071" s="81">
        <v>15</v>
      </c>
      <c r="E2071" s="71">
        <v>50000</v>
      </c>
      <c r="F2071" s="70">
        <f ca="1">INDIRECT(ADDRESS(ROW(),COLUMN()-2,4))*INDIRECT(ADDRESS(ROW(),COLUMN()-1,4))</f>
        <v>750000</v>
      </c>
      <c r="G2071" s="45"/>
      <c r="H2071" s="45"/>
      <c r="I2071" s="45"/>
      <c r="J2071" s="45"/>
    </row>
    <row r="2072" spans="1:10" ht="13.5" customHeight="1" x14ac:dyDescent="0.2">
      <c r="A2072" s="81">
        <v>82101504</v>
      </c>
      <c r="B2072" s="69" t="str">
        <f ca="1">IFERROR(INDEX(UNSPSCDes,MATCH(INDIRECT(ADDRESS(ROW(),COLUMN()-1,4)),UNSPSCCode,0)),"")</f>
        <v>Publicidad en periódicos</v>
      </c>
      <c r="C2072" s="81" t="s">
        <v>1449</v>
      </c>
      <c r="D2072" s="81">
        <v>13</v>
      </c>
      <c r="E2072" s="71">
        <v>35000</v>
      </c>
      <c r="F2072" s="70">
        <f ca="1">INDIRECT(ADDRESS(ROW(),COLUMN()-2,4))*INDIRECT(ADDRESS(ROW(),COLUMN()-1,4))</f>
        <v>455000</v>
      </c>
      <c r="G2072" s="45"/>
      <c r="H2072" s="45"/>
      <c r="I2072" s="45"/>
      <c r="J2072" s="45"/>
    </row>
    <row r="2073" spans="1:10" ht="14.1" customHeight="1" x14ac:dyDescent="0.2">
      <c r="A2073" s="45"/>
      <c r="B2073" s="45"/>
      <c r="C2073" s="45"/>
      <c r="D2073" s="45"/>
      <c r="E2073" s="73" t="s">
        <v>12550</v>
      </c>
      <c r="F2073" s="74">
        <f ca="1">SUM(Table378[MONTO TOTAL ESTIMADO])</f>
        <v>2455000</v>
      </c>
      <c r="G2073" s="45"/>
      <c r="H2073" s="45" t="str">
        <f>C2063</f>
        <v>Servicios</v>
      </c>
      <c r="I2073" s="45" t="str">
        <f>E2063</f>
        <v>No</v>
      </c>
      <c r="J2073" s="45" t="str">
        <f>D2063</f>
        <v>Excepción - Contratación de publicidad a través de medios de comunicación social</v>
      </c>
    </row>
    <row r="2074" spans="1:10" ht="14.1" customHeight="1" thickBot="1" x14ac:dyDescent="0.3"/>
    <row r="2075" spans="1:10" ht="33.75" customHeight="1" thickBot="1" x14ac:dyDescent="0.25">
      <c r="A2075" s="64" t="s">
        <v>16382</v>
      </c>
      <c r="B2075" s="64" t="s">
        <v>161</v>
      </c>
      <c r="C2075" s="64" t="s">
        <v>11724</v>
      </c>
      <c r="D2075" s="64" t="s">
        <v>14377</v>
      </c>
      <c r="E2075" s="64" t="s">
        <v>10962</v>
      </c>
      <c r="F2075" s="64" t="s">
        <v>11095</v>
      </c>
      <c r="G2075" s="45"/>
      <c r="H2075" s="45"/>
      <c r="I2075" s="45"/>
      <c r="J2075" s="45"/>
    </row>
    <row r="2076" spans="1:10" ht="13.5" customHeight="1" thickBot="1" x14ac:dyDescent="0.25">
      <c r="A2076" s="66" t="s">
        <v>18870</v>
      </c>
      <c r="B2076" s="66" t="s">
        <v>18871</v>
      </c>
      <c r="C2076" s="66" t="s">
        <v>6798</v>
      </c>
      <c r="D2076" s="66" t="s">
        <v>10171</v>
      </c>
      <c r="E2076" s="66" t="s">
        <v>17854</v>
      </c>
      <c r="F2076" s="66"/>
      <c r="G2076" s="45"/>
      <c r="H2076" s="45"/>
      <c r="I2076" s="45"/>
      <c r="J2076" s="45"/>
    </row>
    <row r="2077" spans="1:10" ht="14.1" customHeight="1" thickBot="1" x14ac:dyDescent="0.25">
      <c r="A2077" s="101" t="s">
        <v>14827</v>
      </c>
      <c r="B2077" s="67" t="s">
        <v>8528</v>
      </c>
      <c r="C2077" s="76">
        <v>44562</v>
      </c>
      <c r="D2077" s="101" t="s">
        <v>9386</v>
      </c>
      <c r="E2077" s="67" t="s">
        <v>13093</v>
      </c>
      <c r="F2077" s="66" t="s">
        <v>3080</v>
      </c>
      <c r="G2077" s="45"/>
      <c r="H2077" s="45"/>
      <c r="I2077" s="45"/>
      <c r="J2077" s="45"/>
    </row>
    <row r="2078" spans="1:10" ht="14.1" customHeight="1" thickBot="1" x14ac:dyDescent="0.25">
      <c r="A2078" s="102"/>
      <c r="B2078" s="67" t="s">
        <v>1786</v>
      </c>
      <c r="C2078" s="95">
        <f>IF(C2077="","",IF(AND(MONTH(C2077)&gt;=1,MONTH(C2077)&lt;=3),1,IF(AND(MONTH(C2077)&gt;=4,MONTH(C2077)&lt;=6),2,IF(AND(MONTH(C2077)&gt;=7,MONTH(C2077)&lt;=9),3,4))))</f>
        <v>1</v>
      </c>
      <c r="D2078" s="102"/>
      <c r="E2078" s="67" t="s">
        <v>2417</v>
      </c>
      <c r="F2078" s="66" t="s">
        <v>11112</v>
      </c>
      <c r="G2078" s="45"/>
      <c r="H2078" s="45"/>
      <c r="I2078" s="45"/>
      <c r="J2078" s="45"/>
    </row>
    <row r="2079" spans="1:10" ht="14.1" customHeight="1" thickBot="1" x14ac:dyDescent="0.25">
      <c r="A2079" s="102"/>
      <c r="B2079" s="67" t="s">
        <v>12942</v>
      </c>
      <c r="C2079" s="76">
        <v>44651</v>
      </c>
      <c r="D2079" s="102"/>
      <c r="E2079" s="67" t="s">
        <v>3073</v>
      </c>
      <c r="F2079" s="66" t="s">
        <v>11112</v>
      </c>
      <c r="G2079" s="45"/>
      <c r="H2079" s="45"/>
      <c r="I2079" s="45"/>
      <c r="J2079" s="45"/>
    </row>
    <row r="2080" spans="1:10" ht="14.1" customHeight="1" thickBot="1" x14ac:dyDescent="0.25">
      <c r="A2080" s="102"/>
      <c r="B2080" s="67" t="s">
        <v>1786</v>
      </c>
      <c r="C2080" s="95">
        <f>IF(C2079="","",IF(AND(MONTH(C2079)&gt;=1,MONTH(C2079)&lt;=3),1,IF(AND(MONTH(C2079)&gt;=4,MONTH(C2079)&lt;=6),2,IF(AND(MONTH(C2079)&gt;=7,MONTH(C2079)&lt;=9),3,4))))</f>
        <v>1</v>
      </c>
      <c r="D2080" s="102"/>
      <c r="E2080" s="67" t="s">
        <v>13192</v>
      </c>
      <c r="F2080" s="66" t="s">
        <v>11112</v>
      </c>
      <c r="G2080" s="45"/>
      <c r="H2080" s="45"/>
      <c r="I2080" s="45"/>
      <c r="J2080" s="45"/>
    </row>
    <row r="2081" spans="1:10" ht="14.1" customHeight="1" thickBot="1" x14ac:dyDescent="0.25">
      <c r="A2081" s="45"/>
      <c r="B2081" s="45"/>
      <c r="C2081" s="45"/>
      <c r="D2081" s="45"/>
      <c r="E2081" s="45"/>
      <c r="F2081" s="45"/>
      <c r="G2081" s="45"/>
      <c r="H2081" s="45"/>
      <c r="I2081" s="45"/>
      <c r="J2081" s="45"/>
    </row>
    <row r="2082" spans="1:10" ht="14.1" customHeight="1" thickBot="1" x14ac:dyDescent="0.25">
      <c r="A2082" s="72" t="s">
        <v>15735</v>
      </c>
      <c r="B2082" s="72" t="s">
        <v>16146</v>
      </c>
      <c r="C2082" s="72" t="s">
        <v>15641</v>
      </c>
      <c r="D2082" s="72" t="s">
        <v>15251</v>
      </c>
      <c r="E2082" s="72" t="s">
        <v>6932</v>
      </c>
      <c r="F2082" s="72" t="s">
        <v>15280</v>
      </c>
      <c r="G2082" s="45"/>
      <c r="H2082" s="45"/>
      <c r="I2082" s="45"/>
      <c r="J2082" s="45"/>
    </row>
    <row r="2083" spans="1:10" ht="13.5" customHeight="1" x14ac:dyDescent="0.2">
      <c r="A2083" s="81">
        <v>84131517</v>
      </c>
      <c r="B2083" s="69" t="str">
        <f ca="1">IFERROR(INDEX(UNSPSCDes,MATCH(INDIRECT(ADDRESS(ROW(),COLUMN()-1,4)),UNSPSCCode,0)),"")</f>
        <v>Seguro de viaje</v>
      </c>
      <c r="C2083" s="86" t="s">
        <v>1449</v>
      </c>
      <c r="D2083" s="81">
        <v>17</v>
      </c>
      <c r="E2083" s="71">
        <v>10000</v>
      </c>
      <c r="F2083" s="70">
        <f ca="1">INDIRECT(ADDRESS(ROW(),COLUMN()-2,4))*INDIRECT(ADDRESS(ROW(),COLUMN()-1,4))</f>
        <v>170000</v>
      </c>
      <c r="G2083" s="45"/>
      <c r="H2083" s="45"/>
      <c r="I2083" s="45"/>
      <c r="J2083" s="45"/>
    </row>
    <row r="2084" spans="1:10" ht="14.1" customHeight="1" x14ac:dyDescent="0.2">
      <c r="A2084" s="45"/>
      <c r="B2084" s="45"/>
      <c r="C2084" s="45"/>
      <c r="D2084" s="45"/>
      <c r="E2084" s="73" t="s">
        <v>12550</v>
      </c>
      <c r="F2084" s="74">
        <f ca="1">SUM(Table379[MONTO TOTAL ESTIMADO])</f>
        <v>170000</v>
      </c>
      <c r="G2084" s="45"/>
      <c r="H2084" s="45" t="str">
        <f>C2076</f>
        <v>Servicios</v>
      </c>
      <c r="I2084" s="45" t="str">
        <f>E2076</f>
        <v>No</v>
      </c>
      <c r="J2084" s="45" t="str">
        <f>D2076</f>
        <v>Compras por debajo del Umbral</v>
      </c>
    </row>
    <row r="2085" spans="1:10" ht="14.1" customHeight="1" thickBot="1" x14ac:dyDescent="0.3"/>
    <row r="2086" spans="1:10" ht="33.75" customHeight="1" thickBot="1" x14ac:dyDescent="0.25">
      <c r="A2086" s="64" t="s">
        <v>16382</v>
      </c>
      <c r="B2086" s="64" t="s">
        <v>161</v>
      </c>
      <c r="C2086" s="64" t="s">
        <v>11724</v>
      </c>
      <c r="D2086" s="64" t="s">
        <v>14377</v>
      </c>
      <c r="E2086" s="64" t="s">
        <v>10962</v>
      </c>
      <c r="F2086" s="64" t="s">
        <v>11095</v>
      </c>
      <c r="G2086" s="45"/>
      <c r="H2086" s="45"/>
      <c r="I2086" s="45"/>
      <c r="J2086" s="45"/>
    </row>
    <row r="2087" spans="1:10" ht="13.5" customHeight="1" thickBot="1" x14ac:dyDescent="0.25">
      <c r="A2087" s="66" t="s">
        <v>18870</v>
      </c>
      <c r="B2087" s="66" t="s">
        <v>18871</v>
      </c>
      <c r="C2087" s="66" t="s">
        <v>6798</v>
      </c>
      <c r="D2087" s="66" t="s">
        <v>10171</v>
      </c>
      <c r="E2087" s="66" t="s">
        <v>17854</v>
      </c>
      <c r="F2087" s="66"/>
      <c r="G2087" s="45"/>
      <c r="H2087" s="45"/>
      <c r="I2087" s="45"/>
      <c r="J2087" s="45"/>
    </row>
    <row r="2088" spans="1:10" ht="14.1" customHeight="1" thickBot="1" x14ac:dyDescent="0.25">
      <c r="A2088" s="101" t="s">
        <v>14827</v>
      </c>
      <c r="B2088" s="67" t="s">
        <v>8528</v>
      </c>
      <c r="C2088" s="76">
        <v>44652</v>
      </c>
      <c r="D2088" s="101" t="s">
        <v>9386</v>
      </c>
      <c r="E2088" s="67" t="s">
        <v>13093</v>
      </c>
      <c r="F2088" s="66" t="s">
        <v>3080</v>
      </c>
      <c r="G2088" s="45"/>
      <c r="H2088" s="45"/>
      <c r="I2088" s="45"/>
      <c r="J2088" s="45"/>
    </row>
    <row r="2089" spans="1:10" ht="14.1" customHeight="1" thickBot="1" x14ac:dyDescent="0.25">
      <c r="A2089" s="102"/>
      <c r="B2089" s="67" t="s">
        <v>1786</v>
      </c>
      <c r="C2089" s="95">
        <f>IF(C2088="","",IF(AND(MONTH(C2088)&gt;=1,MONTH(C2088)&lt;=3),1,IF(AND(MONTH(C2088)&gt;=4,MONTH(C2088)&lt;=6),2,IF(AND(MONTH(C2088)&gt;=7,MONTH(C2088)&lt;=9),3,4))))</f>
        <v>2</v>
      </c>
      <c r="D2089" s="102"/>
      <c r="E2089" s="67" t="s">
        <v>2417</v>
      </c>
      <c r="F2089" s="66" t="s">
        <v>11112</v>
      </c>
      <c r="G2089" s="45"/>
      <c r="H2089" s="45"/>
      <c r="I2089" s="45"/>
      <c r="J2089" s="45"/>
    </row>
    <row r="2090" spans="1:10" ht="14.1" customHeight="1" thickBot="1" x14ac:dyDescent="0.25">
      <c r="A2090" s="102"/>
      <c r="B2090" s="67" t="s">
        <v>12942</v>
      </c>
      <c r="C2090" s="76">
        <v>44742</v>
      </c>
      <c r="D2090" s="102"/>
      <c r="E2090" s="67" t="s">
        <v>3073</v>
      </c>
      <c r="F2090" s="66" t="s">
        <v>11112</v>
      </c>
      <c r="G2090" s="45"/>
      <c r="H2090" s="45"/>
      <c r="I2090" s="45"/>
      <c r="J2090" s="45"/>
    </row>
    <row r="2091" spans="1:10" ht="14.1" customHeight="1" thickBot="1" x14ac:dyDescent="0.25">
      <c r="A2091" s="102"/>
      <c r="B2091" s="67" t="s">
        <v>1786</v>
      </c>
      <c r="C2091" s="95">
        <f>IF(C2090="","",IF(AND(MONTH(C2090)&gt;=1,MONTH(C2090)&lt;=3),1,IF(AND(MONTH(C2090)&gt;=4,MONTH(C2090)&lt;=6),2,IF(AND(MONTH(C2090)&gt;=7,MONTH(C2090)&lt;=9),3,4))))</f>
        <v>2</v>
      </c>
      <c r="D2091" s="102"/>
      <c r="E2091" s="67" t="s">
        <v>13192</v>
      </c>
      <c r="F2091" s="66" t="s">
        <v>11112</v>
      </c>
      <c r="G2091" s="45"/>
      <c r="H2091" s="45"/>
      <c r="I2091" s="45"/>
      <c r="J2091" s="45"/>
    </row>
    <row r="2092" spans="1:10" ht="14.1" customHeight="1" thickBot="1" x14ac:dyDescent="0.25">
      <c r="A2092" s="45"/>
      <c r="B2092" s="45"/>
      <c r="C2092" s="45"/>
      <c r="D2092" s="45"/>
      <c r="E2092" s="45"/>
      <c r="F2092" s="45"/>
      <c r="G2092" s="45"/>
      <c r="H2092" s="45"/>
      <c r="I2092" s="45"/>
      <c r="J2092" s="45"/>
    </row>
    <row r="2093" spans="1:10" ht="14.1" customHeight="1" thickBot="1" x14ac:dyDescent="0.25">
      <c r="A2093" s="72" t="s">
        <v>15735</v>
      </c>
      <c r="B2093" s="72" t="s">
        <v>16146</v>
      </c>
      <c r="C2093" s="72" t="s">
        <v>15641</v>
      </c>
      <c r="D2093" s="72" t="s">
        <v>15251</v>
      </c>
      <c r="E2093" s="72" t="s">
        <v>6932</v>
      </c>
      <c r="F2093" s="72" t="s">
        <v>15280</v>
      </c>
      <c r="G2093" s="45"/>
      <c r="H2093" s="45"/>
      <c r="I2093" s="45"/>
      <c r="J2093" s="45"/>
    </row>
    <row r="2094" spans="1:10" ht="13.5" customHeight="1" x14ac:dyDescent="0.2">
      <c r="A2094" s="81">
        <v>84131517</v>
      </c>
      <c r="B2094" s="69" t="str">
        <f ca="1">IFERROR(INDEX(UNSPSCDes,MATCH(INDIRECT(ADDRESS(ROW(),COLUMN()-1,4)),UNSPSCCode,0)),"")</f>
        <v>Seguro de viaje</v>
      </c>
      <c r="C2094" s="86" t="s">
        <v>1449</v>
      </c>
      <c r="D2094" s="81">
        <v>17</v>
      </c>
      <c r="E2094" s="71">
        <v>10000</v>
      </c>
      <c r="F2094" s="70">
        <f ca="1">INDIRECT(ADDRESS(ROW(),COLUMN()-2,4))*INDIRECT(ADDRESS(ROW(),COLUMN()-1,4))</f>
        <v>170000</v>
      </c>
      <c r="G2094" s="45"/>
      <c r="H2094" s="45"/>
      <c r="I2094" s="45"/>
      <c r="J2094" s="45"/>
    </row>
    <row r="2095" spans="1:10" ht="14.1" customHeight="1" x14ac:dyDescent="0.2">
      <c r="A2095" s="45"/>
      <c r="B2095" s="45"/>
      <c r="C2095" s="45"/>
      <c r="D2095" s="45"/>
      <c r="E2095" s="73" t="s">
        <v>12550</v>
      </c>
      <c r="F2095" s="74">
        <f ca="1">SUM(Table380[MONTO TOTAL ESTIMADO])</f>
        <v>170000</v>
      </c>
      <c r="G2095" s="45"/>
      <c r="H2095" s="45" t="str">
        <f>C2087</f>
        <v>Servicios</v>
      </c>
      <c r="I2095" s="45" t="str">
        <f>E2087</f>
        <v>No</v>
      </c>
      <c r="J2095" s="45" t="str">
        <f>D2087</f>
        <v>Compras por debajo del Umbral</v>
      </c>
    </row>
    <row r="2096" spans="1:10" ht="14.1" customHeight="1" thickBot="1" x14ac:dyDescent="0.3"/>
    <row r="2097" spans="1:10" ht="33.75" customHeight="1" thickBot="1" x14ac:dyDescent="0.25">
      <c r="A2097" s="64" t="s">
        <v>16382</v>
      </c>
      <c r="B2097" s="64" t="s">
        <v>161</v>
      </c>
      <c r="C2097" s="64" t="s">
        <v>11724</v>
      </c>
      <c r="D2097" s="64" t="s">
        <v>14377</v>
      </c>
      <c r="E2097" s="64" t="s">
        <v>10962</v>
      </c>
      <c r="F2097" s="64" t="s">
        <v>11095</v>
      </c>
      <c r="G2097" s="45"/>
      <c r="H2097" s="45"/>
      <c r="I2097" s="45"/>
      <c r="J2097" s="45"/>
    </row>
    <row r="2098" spans="1:10" ht="13.5" customHeight="1" thickBot="1" x14ac:dyDescent="0.25">
      <c r="A2098" s="66" t="s">
        <v>18870</v>
      </c>
      <c r="B2098" s="66" t="s">
        <v>18871</v>
      </c>
      <c r="C2098" s="66" t="s">
        <v>6798</v>
      </c>
      <c r="D2098" s="66" t="s">
        <v>10171</v>
      </c>
      <c r="E2098" s="66" t="s">
        <v>17854</v>
      </c>
      <c r="F2098" s="66"/>
      <c r="G2098" s="45"/>
      <c r="H2098" s="45"/>
      <c r="I2098" s="45"/>
      <c r="J2098" s="45"/>
    </row>
    <row r="2099" spans="1:10" ht="14.1" customHeight="1" thickBot="1" x14ac:dyDescent="0.25">
      <c r="A2099" s="101" t="s">
        <v>14827</v>
      </c>
      <c r="B2099" s="67" t="s">
        <v>8528</v>
      </c>
      <c r="C2099" s="76">
        <v>44743</v>
      </c>
      <c r="D2099" s="101" t="s">
        <v>9386</v>
      </c>
      <c r="E2099" s="67" t="s">
        <v>13093</v>
      </c>
      <c r="F2099" s="66" t="s">
        <v>3080</v>
      </c>
      <c r="G2099" s="45"/>
      <c r="H2099" s="45"/>
      <c r="I2099" s="45"/>
      <c r="J2099" s="45"/>
    </row>
    <row r="2100" spans="1:10" ht="14.1" customHeight="1" thickBot="1" x14ac:dyDescent="0.25">
      <c r="A2100" s="102"/>
      <c r="B2100" s="67" t="s">
        <v>1786</v>
      </c>
      <c r="C2100" s="95">
        <f>IF(C2099="","",IF(AND(MONTH(C2099)&gt;=1,MONTH(C2099)&lt;=3),1,IF(AND(MONTH(C2099)&gt;=4,MONTH(C2099)&lt;=6),2,IF(AND(MONTH(C2099)&gt;=7,MONTH(C2099)&lt;=9),3,4))))</f>
        <v>3</v>
      </c>
      <c r="D2100" s="102"/>
      <c r="E2100" s="67" t="s">
        <v>2417</v>
      </c>
      <c r="F2100" s="66" t="s">
        <v>11112</v>
      </c>
      <c r="G2100" s="45"/>
      <c r="H2100" s="45"/>
      <c r="I2100" s="45"/>
      <c r="J2100" s="45"/>
    </row>
    <row r="2101" spans="1:10" ht="14.1" customHeight="1" thickBot="1" x14ac:dyDescent="0.25">
      <c r="A2101" s="102"/>
      <c r="B2101" s="67" t="s">
        <v>12942</v>
      </c>
      <c r="C2101" s="76">
        <v>44834</v>
      </c>
      <c r="D2101" s="102"/>
      <c r="E2101" s="67" t="s">
        <v>3073</v>
      </c>
      <c r="F2101" s="66" t="s">
        <v>11112</v>
      </c>
      <c r="G2101" s="45"/>
      <c r="H2101" s="45"/>
      <c r="I2101" s="45"/>
      <c r="J2101" s="45"/>
    </row>
    <row r="2102" spans="1:10" ht="14.1" customHeight="1" thickBot="1" x14ac:dyDescent="0.25">
      <c r="A2102" s="102"/>
      <c r="B2102" s="67" t="s">
        <v>1786</v>
      </c>
      <c r="C2102" s="95">
        <f>IF(C2101="","",IF(AND(MONTH(C2101)&gt;=1,MONTH(C2101)&lt;=3),1,IF(AND(MONTH(C2101)&gt;=4,MONTH(C2101)&lt;=6),2,IF(AND(MONTH(C2101)&gt;=7,MONTH(C2101)&lt;=9),3,4))))</f>
        <v>3</v>
      </c>
      <c r="D2102" s="102"/>
      <c r="E2102" s="67" t="s">
        <v>13192</v>
      </c>
      <c r="F2102" s="66" t="s">
        <v>11112</v>
      </c>
      <c r="G2102" s="45"/>
      <c r="H2102" s="45"/>
      <c r="I2102" s="45"/>
      <c r="J2102" s="45"/>
    </row>
    <row r="2103" spans="1:10" ht="14.1" customHeight="1" thickBot="1" x14ac:dyDescent="0.25">
      <c r="A2103" s="45"/>
      <c r="B2103" s="45"/>
      <c r="C2103" s="45"/>
      <c r="D2103" s="45"/>
      <c r="E2103" s="45"/>
      <c r="F2103" s="45"/>
      <c r="G2103" s="45"/>
      <c r="H2103" s="45"/>
      <c r="I2103" s="45"/>
      <c r="J2103" s="45"/>
    </row>
    <row r="2104" spans="1:10" ht="14.1" customHeight="1" thickBot="1" x14ac:dyDescent="0.25">
      <c r="A2104" s="72" t="s">
        <v>15735</v>
      </c>
      <c r="B2104" s="72" t="s">
        <v>16146</v>
      </c>
      <c r="C2104" s="72" t="s">
        <v>15641</v>
      </c>
      <c r="D2104" s="72" t="s">
        <v>15251</v>
      </c>
      <c r="E2104" s="72" t="s">
        <v>6932</v>
      </c>
      <c r="F2104" s="72" t="s">
        <v>15280</v>
      </c>
      <c r="G2104" s="45"/>
      <c r="H2104" s="45"/>
      <c r="I2104" s="45"/>
      <c r="J2104" s="45"/>
    </row>
    <row r="2105" spans="1:10" ht="13.5" customHeight="1" x14ac:dyDescent="0.2">
      <c r="A2105" s="81">
        <v>84131517</v>
      </c>
      <c r="B2105" s="69" t="str">
        <f ca="1">IFERROR(INDEX(UNSPSCDes,MATCH(INDIRECT(ADDRESS(ROW(),COLUMN()-1,4)),UNSPSCCode,0)),"")</f>
        <v>Seguro de viaje</v>
      </c>
      <c r="C2105" s="81" t="s">
        <v>1449</v>
      </c>
      <c r="D2105" s="81">
        <v>22</v>
      </c>
      <c r="E2105" s="71">
        <v>10000</v>
      </c>
      <c r="F2105" s="70">
        <f ca="1">INDIRECT(ADDRESS(ROW(),COLUMN()-2,4))*INDIRECT(ADDRESS(ROW(),COLUMN()-1,4))</f>
        <v>220000</v>
      </c>
      <c r="G2105" s="45"/>
      <c r="H2105" s="45"/>
      <c r="I2105" s="45"/>
      <c r="J2105" s="45"/>
    </row>
    <row r="2106" spans="1:10" ht="14.1" customHeight="1" x14ac:dyDescent="0.2">
      <c r="A2106" s="45"/>
      <c r="B2106" s="45"/>
      <c r="C2106" s="45"/>
      <c r="D2106" s="45"/>
      <c r="E2106" s="73" t="s">
        <v>12550</v>
      </c>
      <c r="F2106" s="74">
        <f ca="1">SUM(Table381[MONTO TOTAL ESTIMADO])</f>
        <v>220000</v>
      </c>
      <c r="G2106" s="45"/>
      <c r="H2106" s="45" t="str">
        <f>C2098</f>
        <v>Servicios</v>
      </c>
      <c r="I2106" s="45" t="str">
        <f>E2098</f>
        <v>No</v>
      </c>
      <c r="J2106" s="45" t="str">
        <f>D2098</f>
        <v>Compras por debajo del Umbral</v>
      </c>
    </row>
    <row r="2107" spans="1:10" ht="14.1" customHeight="1" thickBot="1" x14ac:dyDescent="0.3"/>
    <row r="2108" spans="1:10" ht="33.75" customHeight="1" thickBot="1" x14ac:dyDescent="0.25">
      <c r="A2108" s="64" t="s">
        <v>16382</v>
      </c>
      <c r="B2108" s="64" t="s">
        <v>161</v>
      </c>
      <c r="C2108" s="64" t="s">
        <v>11724</v>
      </c>
      <c r="D2108" s="64" t="s">
        <v>14377</v>
      </c>
      <c r="E2108" s="64" t="s">
        <v>10962</v>
      </c>
      <c r="F2108" s="64" t="s">
        <v>11095</v>
      </c>
      <c r="G2108" s="45"/>
      <c r="H2108" s="45"/>
      <c r="I2108" s="45"/>
      <c r="J2108" s="45"/>
    </row>
    <row r="2109" spans="1:10" ht="13.5" customHeight="1" thickBot="1" x14ac:dyDescent="0.25">
      <c r="A2109" s="66" t="s">
        <v>18870</v>
      </c>
      <c r="B2109" s="66" t="s">
        <v>18871</v>
      </c>
      <c r="C2109" s="66" t="s">
        <v>6798</v>
      </c>
      <c r="D2109" s="66" t="s">
        <v>1875</v>
      </c>
      <c r="E2109" s="66" t="s">
        <v>17854</v>
      </c>
      <c r="F2109" s="66"/>
      <c r="G2109" s="45"/>
      <c r="H2109" s="45"/>
      <c r="I2109" s="45"/>
      <c r="J2109" s="45"/>
    </row>
    <row r="2110" spans="1:10" ht="14.1" customHeight="1" thickBot="1" x14ac:dyDescent="0.25">
      <c r="A2110" s="101" t="s">
        <v>14827</v>
      </c>
      <c r="B2110" s="67" t="s">
        <v>8528</v>
      </c>
      <c r="C2110" s="76">
        <v>44835</v>
      </c>
      <c r="D2110" s="101" t="s">
        <v>9386</v>
      </c>
      <c r="E2110" s="67" t="s">
        <v>13093</v>
      </c>
      <c r="F2110" s="66" t="s">
        <v>3080</v>
      </c>
      <c r="G2110" s="45"/>
      <c r="H2110" s="45"/>
      <c r="I2110" s="45"/>
      <c r="J2110" s="45"/>
    </row>
    <row r="2111" spans="1:10" ht="14.1" customHeight="1" thickBot="1" x14ac:dyDescent="0.25">
      <c r="A2111" s="102"/>
      <c r="B2111" s="67" t="s">
        <v>1786</v>
      </c>
      <c r="C2111" s="95">
        <f>IF(C2110="","",IF(AND(MONTH(C2110)&gt;=1,MONTH(C2110)&lt;=3),1,IF(AND(MONTH(C2110)&gt;=4,MONTH(C2110)&lt;=6),2,IF(AND(MONTH(C2110)&gt;=7,MONTH(C2110)&lt;=9),3,4))))</f>
        <v>4</v>
      </c>
      <c r="D2111" s="102"/>
      <c r="E2111" s="67" t="s">
        <v>2417</v>
      </c>
      <c r="F2111" s="66" t="s">
        <v>11112</v>
      </c>
      <c r="G2111" s="45"/>
      <c r="H2111" s="45"/>
      <c r="I2111" s="45"/>
      <c r="J2111" s="45"/>
    </row>
    <row r="2112" spans="1:10" ht="14.1" customHeight="1" thickBot="1" x14ac:dyDescent="0.25">
      <c r="A2112" s="102"/>
      <c r="B2112" s="67" t="s">
        <v>12942</v>
      </c>
      <c r="C2112" s="76">
        <v>44926</v>
      </c>
      <c r="D2112" s="102"/>
      <c r="E2112" s="67" t="s">
        <v>3073</v>
      </c>
      <c r="F2112" s="66" t="s">
        <v>11112</v>
      </c>
      <c r="G2112" s="45"/>
      <c r="H2112" s="45"/>
      <c r="I2112" s="45"/>
      <c r="J2112" s="45"/>
    </row>
    <row r="2113" spans="1:10" ht="14.1" customHeight="1" thickBot="1" x14ac:dyDescent="0.25">
      <c r="A2113" s="102"/>
      <c r="B2113" s="67" t="s">
        <v>1786</v>
      </c>
      <c r="C2113" s="95">
        <f>IF(C2112="","",IF(AND(MONTH(C2112)&gt;=1,MONTH(C2112)&lt;=3),1,IF(AND(MONTH(C2112)&gt;=4,MONTH(C2112)&lt;=6),2,IF(AND(MONTH(C2112)&gt;=7,MONTH(C2112)&lt;=9),3,4))))</f>
        <v>4</v>
      </c>
      <c r="D2113" s="102"/>
      <c r="E2113" s="67" t="s">
        <v>13192</v>
      </c>
      <c r="F2113" s="66" t="s">
        <v>11112</v>
      </c>
      <c r="G2113" s="45"/>
      <c r="H2113" s="45"/>
      <c r="I2113" s="45"/>
      <c r="J2113" s="45"/>
    </row>
    <row r="2114" spans="1:10" ht="14.1" customHeight="1" thickBot="1" x14ac:dyDescent="0.25">
      <c r="A2114" s="45"/>
      <c r="B2114" s="45"/>
      <c r="C2114" s="45"/>
      <c r="D2114" s="45"/>
      <c r="E2114" s="45"/>
      <c r="F2114" s="45"/>
      <c r="G2114" s="45"/>
      <c r="H2114" s="45"/>
      <c r="I2114" s="45"/>
      <c r="J2114" s="45"/>
    </row>
    <row r="2115" spans="1:10" ht="14.1" customHeight="1" thickBot="1" x14ac:dyDescent="0.25">
      <c r="A2115" s="72" t="s">
        <v>15735</v>
      </c>
      <c r="B2115" s="72" t="s">
        <v>16146</v>
      </c>
      <c r="C2115" s="72" t="s">
        <v>15641</v>
      </c>
      <c r="D2115" s="72" t="s">
        <v>15251</v>
      </c>
      <c r="E2115" s="72" t="s">
        <v>6932</v>
      </c>
      <c r="F2115" s="72" t="s">
        <v>15280</v>
      </c>
      <c r="G2115" s="45"/>
      <c r="H2115" s="45"/>
      <c r="I2115" s="45"/>
      <c r="J2115" s="45"/>
    </row>
    <row r="2116" spans="1:10" ht="13.5" customHeight="1" x14ac:dyDescent="0.2">
      <c r="A2116" s="81">
        <v>84131517</v>
      </c>
      <c r="B2116" s="69" t="str">
        <f ca="1">IFERROR(INDEX(UNSPSCDes,MATCH(INDIRECT(ADDRESS(ROW(),COLUMN()-1,4)),UNSPSCCode,0)),"")</f>
        <v>Seguro de viaje</v>
      </c>
      <c r="C2116" s="81" t="s">
        <v>1449</v>
      </c>
      <c r="D2116" s="81">
        <v>3</v>
      </c>
      <c r="E2116" s="71">
        <v>2500000</v>
      </c>
      <c r="F2116" s="70">
        <f ca="1">INDIRECT(ADDRESS(ROW(),COLUMN()-2,4))*INDIRECT(ADDRESS(ROW(),COLUMN()-1,4))</f>
        <v>7500000</v>
      </c>
      <c r="G2116" s="45"/>
      <c r="H2116" s="45"/>
      <c r="I2116" s="45"/>
      <c r="J2116" s="45"/>
    </row>
    <row r="2117" spans="1:10" ht="14.1" customHeight="1" x14ac:dyDescent="0.2">
      <c r="A2117" s="45"/>
      <c r="B2117" s="45"/>
      <c r="C2117" s="45"/>
      <c r="D2117" s="45"/>
      <c r="E2117" s="73" t="s">
        <v>12550</v>
      </c>
      <c r="F2117" s="74">
        <f ca="1">SUM(Table382[MONTO TOTAL ESTIMADO])</f>
        <v>7500000</v>
      </c>
      <c r="G2117" s="45"/>
      <c r="H2117" s="45" t="str">
        <f>C2109</f>
        <v>Servicios</v>
      </c>
      <c r="I2117" s="45" t="str">
        <f>E2109</f>
        <v>No</v>
      </c>
      <c r="J2117" s="45" t="str">
        <f>D2109</f>
        <v>Comparacion de Precios</v>
      </c>
    </row>
    <row r="2118" spans="1:10" ht="14.1" customHeight="1" thickBot="1" x14ac:dyDescent="0.3"/>
    <row r="2119" spans="1:10" ht="33.75" customHeight="1" thickBot="1" x14ac:dyDescent="0.25">
      <c r="A2119" s="64" t="s">
        <v>16382</v>
      </c>
      <c r="B2119" s="64" t="s">
        <v>161</v>
      </c>
      <c r="C2119" s="64" t="s">
        <v>11724</v>
      </c>
      <c r="D2119" s="64" t="s">
        <v>14377</v>
      </c>
      <c r="E2119" s="64" t="s">
        <v>10962</v>
      </c>
      <c r="F2119" s="64" t="s">
        <v>11095</v>
      </c>
      <c r="G2119" s="45"/>
      <c r="H2119" s="45"/>
      <c r="I2119" s="45"/>
      <c r="J2119" s="45"/>
    </row>
    <row r="2120" spans="1:10" ht="13.5" customHeight="1" thickBot="1" x14ac:dyDescent="0.25">
      <c r="A2120" s="66" t="s">
        <v>18872</v>
      </c>
      <c r="B2120" s="66" t="s">
        <v>18873</v>
      </c>
      <c r="C2120" s="66" t="s">
        <v>17798</v>
      </c>
      <c r="D2120" s="66" t="s">
        <v>2518</v>
      </c>
      <c r="E2120" s="66" t="s">
        <v>17854</v>
      </c>
      <c r="F2120" s="66"/>
      <c r="G2120" s="45"/>
      <c r="H2120" s="45"/>
      <c r="I2120" s="45"/>
      <c r="J2120" s="45"/>
    </row>
    <row r="2121" spans="1:10" ht="14.1" customHeight="1" thickBot="1" x14ac:dyDescent="0.25">
      <c r="A2121" s="101" t="s">
        <v>14827</v>
      </c>
      <c r="B2121" s="67" t="s">
        <v>8528</v>
      </c>
      <c r="C2121" s="76">
        <v>44562</v>
      </c>
      <c r="D2121" s="101" t="s">
        <v>9386</v>
      </c>
      <c r="E2121" s="67" t="s">
        <v>13093</v>
      </c>
      <c r="F2121" s="66" t="s">
        <v>3080</v>
      </c>
      <c r="G2121" s="45"/>
      <c r="H2121" s="45"/>
      <c r="I2121" s="45"/>
      <c r="J2121" s="45"/>
    </row>
    <row r="2122" spans="1:10" ht="14.1" customHeight="1" thickBot="1" x14ac:dyDescent="0.25">
      <c r="A2122" s="102"/>
      <c r="B2122" s="67" t="s">
        <v>1786</v>
      </c>
      <c r="C2122" s="95">
        <f>IF(C2121="","",IF(AND(MONTH(C2121)&gt;=1,MONTH(C2121)&lt;=3),1,IF(AND(MONTH(C2121)&gt;=4,MONTH(C2121)&lt;=6),2,IF(AND(MONTH(C2121)&gt;=7,MONTH(C2121)&lt;=9),3,4))))</f>
        <v>1</v>
      </c>
      <c r="D2122" s="102"/>
      <c r="E2122" s="67" t="s">
        <v>2417</v>
      </c>
      <c r="F2122" s="66" t="s">
        <v>11112</v>
      </c>
      <c r="G2122" s="45"/>
      <c r="H2122" s="45"/>
      <c r="I2122" s="45"/>
      <c r="J2122" s="45"/>
    </row>
    <row r="2123" spans="1:10" ht="14.1" customHeight="1" thickBot="1" x14ac:dyDescent="0.25">
      <c r="A2123" s="102"/>
      <c r="B2123" s="67" t="s">
        <v>12942</v>
      </c>
      <c r="C2123" s="76">
        <v>44651</v>
      </c>
      <c r="D2123" s="102"/>
      <c r="E2123" s="67" t="s">
        <v>3073</v>
      </c>
      <c r="F2123" s="66" t="s">
        <v>11112</v>
      </c>
      <c r="G2123" s="45"/>
      <c r="H2123" s="45"/>
      <c r="I2123" s="45"/>
      <c r="J2123" s="45"/>
    </row>
    <row r="2124" spans="1:10" ht="14.1" customHeight="1" thickBot="1" x14ac:dyDescent="0.25">
      <c r="A2124" s="102"/>
      <c r="B2124" s="67" t="s">
        <v>1786</v>
      </c>
      <c r="C2124" s="95">
        <f>IF(C2123="","",IF(AND(MONTH(C2123)&gt;=1,MONTH(C2123)&lt;=3),1,IF(AND(MONTH(C2123)&gt;=4,MONTH(C2123)&lt;=6),2,IF(AND(MONTH(C2123)&gt;=7,MONTH(C2123)&lt;=9),3,4))))</f>
        <v>1</v>
      </c>
      <c r="D2124" s="102"/>
      <c r="E2124" s="67" t="s">
        <v>13192</v>
      </c>
      <c r="F2124" s="66" t="s">
        <v>11112</v>
      </c>
      <c r="G2124" s="45"/>
      <c r="H2124" s="45"/>
      <c r="I2124" s="45"/>
      <c r="J2124" s="45"/>
    </row>
    <row r="2125" spans="1:10" ht="14.1" customHeight="1" thickBot="1" x14ac:dyDescent="0.25">
      <c r="A2125" s="45"/>
      <c r="B2125" s="45"/>
      <c r="C2125" s="45"/>
      <c r="D2125" s="45"/>
      <c r="E2125" s="45"/>
      <c r="F2125" s="45"/>
      <c r="G2125" s="45"/>
      <c r="H2125" s="45"/>
      <c r="I2125" s="45"/>
      <c r="J2125" s="45"/>
    </row>
    <row r="2126" spans="1:10" ht="14.1" customHeight="1" thickBot="1" x14ac:dyDescent="0.25">
      <c r="A2126" s="72" t="s">
        <v>15735</v>
      </c>
      <c r="B2126" s="72" t="s">
        <v>16146</v>
      </c>
      <c r="C2126" s="72" t="s">
        <v>15641</v>
      </c>
      <c r="D2126" s="72" t="s">
        <v>15251</v>
      </c>
      <c r="E2126" s="72" t="s">
        <v>6932</v>
      </c>
      <c r="F2126" s="72" t="s">
        <v>15280</v>
      </c>
      <c r="G2126" s="45"/>
      <c r="H2126" s="45"/>
      <c r="I2126" s="45"/>
      <c r="J2126" s="45"/>
    </row>
    <row r="2127" spans="1:10" ht="14.1" customHeight="1" x14ac:dyDescent="0.2">
      <c r="A2127" s="81">
        <v>43211507</v>
      </c>
      <c r="B2127" s="69" t="str">
        <f t="shared" ref="B2127:B2154" ca="1" si="124">IFERROR(INDEX(UNSPSCDes,MATCH(INDIRECT(ADDRESS(ROW(),COLUMN()-1,4)),UNSPSCCode,0)),"")</f>
        <v>Computadores de escritorio</v>
      </c>
      <c r="C2127" s="82" t="s">
        <v>1449</v>
      </c>
      <c r="D2127" s="81">
        <v>160</v>
      </c>
      <c r="E2127" s="71">
        <v>40000</v>
      </c>
      <c r="F2127" s="70">
        <f t="shared" ref="F2127:F2154" ca="1" si="125">INDIRECT(ADDRESS(ROW(),COLUMN()-2,4))*INDIRECT(ADDRESS(ROW(),COLUMN()-1,4))</f>
        <v>6400000</v>
      </c>
      <c r="G2127" s="45"/>
      <c r="H2127" s="45"/>
      <c r="I2127" s="45"/>
      <c r="J2127" s="45"/>
    </row>
    <row r="2128" spans="1:10" ht="13.5" customHeight="1" x14ac:dyDescent="0.2">
      <c r="A2128" s="84">
        <v>43212110</v>
      </c>
      <c r="B2128" s="69" t="str">
        <f t="shared" ca="1" si="124"/>
        <v>Impresoras de múltiples funciones</v>
      </c>
      <c r="C2128" s="82" t="s">
        <v>1449</v>
      </c>
      <c r="D2128" s="81">
        <v>27</v>
      </c>
      <c r="E2128" s="71">
        <v>15000</v>
      </c>
      <c r="F2128" s="70">
        <f t="shared" ca="1" si="125"/>
        <v>405000</v>
      </c>
      <c r="G2128" s="45"/>
      <c r="H2128" s="45"/>
      <c r="I2128" s="45"/>
      <c r="J2128" s="45"/>
    </row>
    <row r="2129" spans="1:10" ht="13.5" customHeight="1" x14ac:dyDescent="0.2">
      <c r="A2129" s="84">
        <v>43212102</v>
      </c>
      <c r="B2129" s="69" t="str">
        <f t="shared" ca="1" si="124"/>
        <v>Impresoras de matriz de puntos</v>
      </c>
      <c r="C2129" s="82" t="s">
        <v>1449</v>
      </c>
      <c r="D2129" s="81">
        <v>2</v>
      </c>
      <c r="E2129" s="71">
        <v>20000</v>
      </c>
      <c r="F2129" s="70">
        <f t="shared" ca="1" si="125"/>
        <v>40000</v>
      </c>
      <c r="G2129" s="45"/>
      <c r="H2129" s="45"/>
      <c r="I2129" s="45"/>
      <c r="J2129" s="45"/>
    </row>
    <row r="2130" spans="1:10" ht="13.5" customHeight="1" x14ac:dyDescent="0.2">
      <c r="A2130" s="84">
        <v>43212104</v>
      </c>
      <c r="B2130" s="69" t="str">
        <f t="shared" ca="1" si="124"/>
        <v>Impresoras de inyección de tinta</v>
      </c>
      <c r="C2130" s="82" t="s">
        <v>1449</v>
      </c>
      <c r="D2130" s="81">
        <v>2</v>
      </c>
      <c r="E2130" s="71">
        <v>15000</v>
      </c>
      <c r="F2130" s="70">
        <f t="shared" ca="1" si="125"/>
        <v>30000</v>
      </c>
      <c r="G2130" s="45"/>
      <c r="H2130" s="45"/>
      <c r="I2130" s="45"/>
      <c r="J2130" s="45"/>
    </row>
    <row r="2131" spans="1:10" ht="13.5" customHeight="1" x14ac:dyDescent="0.2">
      <c r="A2131" s="84">
        <v>43212112</v>
      </c>
      <c r="B2131" s="69" t="str">
        <f t="shared" ca="1" si="124"/>
        <v>Impresoras de recibos para puntos de venta pos</v>
      </c>
      <c r="C2131" s="82" t="s">
        <v>1449</v>
      </c>
      <c r="D2131" s="81">
        <v>1</v>
      </c>
      <c r="E2131" s="71">
        <v>18000</v>
      </c>
      <c r="F2131" s="70">
        <f t="shared" ca="1" si="125"/>
        <v>18000</v>
      </c>
      <c r="G2131" s="45"/>
      <c r="H2131" s="45"/>
      <c r="I2131" s="45"/>
      <c r="J2131" s="45"/>
    </row>
    <row r="2132" spans="1:10" ht="13.5" customHeight="1" x14ac:dyDescent="0.2">
      <c r="A2132" s="84">
        <v>43211711</v>
      </c>
      <c r="B2132" s="69" t="str">
        <f t="shared" ca="1" si="124"/>
        <v>Escáneres</v>
      </c>
      <c r="C2132" s="82" t="s">
        <v>1449</v>
      </c>
      <c r="D2132" s="81">
        <v>2</v>
      </c>
      <c r="E2132" s="71">
        <v>11000</v>
      </c>
      <c r="F2132" s="70">
        <f t="shared" ca="1" si="125"/>
        <v>22000</v>
      </c>
      <c r="G2132" s="45"/>
      <c r="H2132" s="45"/>
      <c r="I2132" s="45"/>
      <c r="J2132" s="45"/>
    </row>
    <row r="2133" spans="1:10" ht="13.5" customHeight="1" x14ac:dyDescent="0.2">
      <c r="A2133" s="84">
        <v>43211711</v>
      </c>
      <c r="B2133" s="69" t="str">
        <f t="shared" ca="1" si="124"/>
        <v>Escáneres</v>
      </c>
      <c r="C2133" s="82" t="s">
        <v>1449</v>
      </c>
      <c r="D2133" s="81">
        <v>2</v>
      </c>
      <c r="E2133" s="71">
        <v>16500</v>
      </c>
      <c r="F2133" s="70">
        <f t="shared" ca="1" si="125"/>
        <v>33000</v>
      </c>
      <c r="G2133" s="45"/>
      <c r="H2133" s="45"/>
      <c r="I2133" s="45"/>
      <c r="J2133" s="45"/>
    </row>
    <row r="2134" spans="1:10" ht="13.5" customHeight="1" x14ac:dyDescent="0.2">
      <c r="A2134" s="84">
        <v>43211711</v>
      </c>
      <c r="B2134" s="69" t="str">
        <f t="shared" ca="1" si="124"/>
        <v>Escáneres</v>
      </c>
      <c r="C2134" s="82" t="s">
        <v>1449</v>
      </c>
      <c r="D2134" s="81">
        <v>2</v>
      </c>
      <c r="E2134" s="71">
        <v>35000</v>
      </c>
      <c r="F2134" s="70">
        <f t="shared" ca="1" si="125"/>
        <v>70000</v>
      </c>
      <c r="G2134" s="45"/>
      <c r="H2134" s="45"/>
      <c r="I2134" s="45"/>
      <c r="J2134" s="45"/>
    </row>
    <row r="2135" spans="1:10" ht="13.5" customHeight="1" x14ac:dyDescent="0.2">
      <c r="A2135" s="84">
        <v>43211711</v>
      </c>
      <c r="B2135" s="69" t="str">
        <f t="shared" ca="1" si="124"/>
        <v>Escáneres</v>
      </c>
      <c r="C2135" s="82" t="s">
        <v>1449</v>
      </c>
      <c r="D2135" s="81">
        <v>2</v>
      </c>
      <c r="E2135" s="71">
        <v>11000</v>
      </c>
      <c r="F2135" s="70">
        <f t="shared" ca="1" si="125"/>
        <v>22000</v>
      </c>
      <c r="G2135" s="45"/>
      <c r="H2135" s="45"/>
      <c r="I2135" s="45"/>
      <c r="J2135" s="45"/>
    </row>
    <row r="2136" spans="1:10" ht="13.5" customHeight="1" x14ac:dyDescent="0.2">
      <c r="A2136" s="81">
        <v>43211506</v>
      </c>
      <c r="B2136" s="69" t="str">
        <f t="shared" ca="1" si="124"/>
        <v>Computadores de cliente ligero</v>
      </c>
      <c r="C2136" s="82" t="s">
        <v>1449</v>
      </c>
      <c r="D2136" s="81">
        <v>8</v>
      </c>
      <c r="E2136" s="71">
        <v>60000</v>
      </c>
      <c r="F2136" s="70">
        <f t="shared" ca="1" si="125"/>
        <v>480000</v>
      </c>
      <c r="G2136" s="45"/>
      <c r="H2136" s="45"/>
      <c r="I2136" s="45"/>
      <c r="J2136" s="45"/>
    </row>
    <row r="2137" spans="1:10" ht="13.5" customHeight="1" x14ac:dyDescent="0.2">
      <c r="A2137" s="84">
        <v>26101766</v>
      </c>
      <c r="B2137" s="69" t="str">
        <f t="shared" ca="1" si="124"/>
        <v>Reguladores</v>
      </c>
      <c r="C2137" s="82" t="s">
        <v>1449</v>
      </c>
      <c r="D2137" s="81">
        <v>40</v>
      </c>
      <c r="E2137" s="71">
        <v>6000</v>
      </c>
      <c r="F2137" s="70">
        <f t="shared" ca="1" si="125"/>
        <v>240000</v>
      </c>
      <c r="G2137" s="45"/>
      <c r="H2137" s="45"/>
      <c r="I2137" s="45"/>
      <c r="J2137" s="45"/>
    </row>
    <row r="2138" spans="1:10" ht="13.5" customHeight="1" x14ac:dyDescent="0.2">
      <c r="A2138" s="84">
        <v>32101622</v>
      </c>
      <c r="B2138" s="69" t="str">
        <f t="shared" ca="1" si="124"/>
        <v>Memoria flash</v>
      </c>
      <c r="C2138" s="82" t="s">
        <v>1449</v>
      </c>
      <c r="D2138" s="81">
        <v>10</v>
      </c>
      <c r="E2138" s="71">
        <v>1000</v>
      </c>
      <c r="F2138" s="70">
        <f t="shared" ca="1" si="125"/>
        <v>10000</v>
      </c>
      <c r="G2138" s="45"/>
      <c r="H2138" s="45"/>
      <c r="I2138" s="45"/>
      <c r="J2138" s="45"/>
    </row>
    <row r="2139" spans="1:10" ht="13.5" customHeight="1" x14ac:dyDescent="0.2">
      <c r="A2139" s="84">
        <v>32101622</v>
      </c>
      <c r="B2139" s="69" t="str">
        <f t="shared" ca="1" si="124"/>
        <v>Memoria flash</v>
      </c>
      <c r="C2139" s="82" t="s">
        <v>1449</v>
      </c>
      <c r="D2139" s="81">
        <v>211</v>
      </c>
      <c r="E2139" s="71">
        <v>800</v>
      </c>
      <c r="F2139" s="70">
        <f t="shared" ca="1" si="125"/>
        <v>168800</v>
      </c>
      <c r="G2139" s="45"/>
      <c r="H2139" s="45"/>
      <c r="I2139" s="45"/>
      <c r="J2139" s="45"/>
    </row>
    <row r="2140" spans="1:10" ht="13.5" customHeight="1" x14ac:dyDescent="0.2">
      <c r="A2140" s="84">
        <v>45121504</v>
      </c>
      <c r="B2140" s="69" t="str">
        <f t="shared" ca="1" si="124"/>
        <v>Cámaras digitales</v>
      </c>
      <c r="C2140" s="82" t="s">
        <v>1449</v>
      </c>
      <c r="D2140" s="81">
        <v>15</v>
      </c>
      <c r="E2140" s="71">
        <v>20000</v>
      </c>
      <c r="F2140" s="70">
        <f t="shared" ca="1" si="125"/>
        <v>300000</v>
      </c>
      <c r="G2140" s="45"/>
      <c r="H2140" s="45"/>
      <c r="I2140" s="45"/>
      <c r="J2140" s="45"/>
    </row>
    <row r="2141" spans="1:10" ht="13.5" customHeight="1" x14ac:dyDescent="0.2">
      <c r="A2141" s="84">
        <v>46171610</v>
      </c>
      <c r="B2141" s="69" t="str">
        <f t="shared" ca="1" si="124"/>
        <v>Cámaras de seguridad</v>
      </c>
      <c r="C2141" s="82" t="s">
        <v>1449</v>
      </c>
      <c r="D2141" s="81">
        <v>34</v>
      </c>
      <c r="E2141" s="71">
        <v>5000</v>
      </c>
      <c r="F2141" s="70">
        <f t="shared" ca="1" si="125"/>
        <v>170000</v>
      </c>
      <c r="G2141" s="45"/>
      <c r="H2141" s="45"/>
      <c r="I2141" s="45"/>
      <c r="J2141" s="45"/>
    </row>
    <row r="2142" spans="1:10" ht="13.5" customHeight="1" x14ac:dyDescent="0.2">
      <c r="A2142" s="84">
        <v>43201803</v>
      </c>
      <c r="B2142" s="69" t="str">
        <f t="shared" ca="1" si="124"/>
        <v>Unidades de disco duro</v>
      </c>
      <c r="C2142" s="82" t="s">
        <v>1449</v>
      </c>
      <c r="D2142" s="81">
        <v>15</v>
      </c>
      <c r="E2142" s="71">
        <v>4500</v>
      </c>
      <c r="F2142" s="70">
        <f t="shared" ca="1" si="125"/>
        <v>67500</v>
      </c>
      <c r="G2142" s="45"/>
      <c r="H2142" s="45"/>
      <c r="I2142" s="45"/>
      <c r="J2142" s="45"/>
    </row>
    <row r="2143" spans="1:10" ht="13.5" customHeight="1" x14ac:dyDescent="0.2">
      <c r="A2143" s="84">
        <v>43201803</v>
      </c>
      <c r="B2143" s="69" t="str">
        <f t="shared" ca="1" si="124"/>
        <v>Unidades de disco duro</v>
      </c>
      <c r="C2143" s="82" t="s">
        <v>1449</v>
      </c>
      <c r="D2143" s="81">
        <v>20</v>
      </c>
      <c r="E2143" s="71">
        <v>6000</v>
      </c>
      <c r="F2143" s="70">
        <f t="shared" ca="1" si="125"/>
        <v>120000</v>
      </c>
      <c r="G2143" s="45"/>
      <c r="H2143" s="45"/>
      <c r="I2143" s="45"/>
      <c r="J2143" s="45"/>
    </row>
    <row r="2144" spans="1:10" ht="13.5" customHeight="1" x14ac:dyDescent="0.2">
      <c r="A2144" s="84">
        <v>52161518</v>
      </c>
      <c r="B2144" s="69" t="str">
        <f t="shared" ca="1" si="124"/>
        <v>Receptores de sistemas de posicionamiento global</v>
      </c>
      <c r="C2144" s="82" t="s">
        <v>1449</v>
      </c>
      <c r="D2144" s="81">
        <v>8</v>
      </c>
      <c r="E2144" s="71">
        <v>9500</v>
      </c>
      <c r="F2144" s="70">
        <f t="shared" ca="1" si="125"/>
        <v>76000</v>
      </c>
      <c r="G2144" s="45"/>
      <c r="H2144" s="45"/>
      <c r="I2144" s="45"/>
      <c r="J2144" s="45"/>
    </row>
    <row r="2145" spans="1:10" ht="13.5" customHeight="1" x14ac:dyDescent="0.2">
      <c r="A2145" s="84">
        <v>32101602</v>
      </c>
      <c r="B2145" s="69" t="str">
        <f t="shared" ca="1" si="124"/>
        <v>Memoria ram dinámica (dram)</v>
      </c>
      <c r="C2145" s="82" t="s">
        <v>1449</v>
      </c>
      <c r="D2145" s="81">
        <v>16</v>
      </c>
      <c r="E2145" s="71">
        <v>3500</v>
      </c>
      <c r="F2145" s="70">
        <f t="shared" ca="1" si="125"/>
        <v>56000</v>
      </c>
      <c r="G2145" s="45"/>
      <c r="H2145" s="45"/>
      <c r="I2145" s="45"/>
      <c r="J2145" s="45"/>
    </row>
    <row r="2146" spans="1:10" ht="13.5" customHeight="1" x14ac:dyDescent="0.2">
      <c r="A2146" s="84">
        <v>41111615</v>
      </c>
      <c r="B2146" s="69" t="str">
        <f t="shared" ca="1" si="124"/>
        <v>Sistemas láser de medición</v>
      </c>
      <c r="C2146" s="82" t="s">
        <v>1449</v>
      </c>
      <c r="D2146" s="81">
        <v>5</v>
      </c>
      <c r="E2146" s="71">
        <v>2000</v>
      </c>
      <c r="F2146" s="70">
        <f t="shared" ca="1" si="125"/>
        <v>10000</v>
      </c>
      <c r="G2146" s="45"/>
      <c r="H2146" s="45"/>
      <c r="I2146" s="45"/>
      <c r="J2146" s="45"/>
    </row>
    <row r="2147" spans="1:10" ht="13.5" customHeight="1" x14ac:dyDescent="0.2">
      <c r="A2147" s="84">
        <v>52161520</v>
      </c>
      <c r="B2147" s="69" t="str">
        <f t="shared" ca="1" si="124"/>
        <v>Micrófonos</v>
      </c>
      <c r="C2147" s="82" t="s">
        <v>1449</v>
      </c>
      <c r="D2147" s="81">
        <v>16</v>
      </c>
      <c r="E2147" s="71">
        <v>5000</v>
      </c>
      <c r="F2147" s="70">
        <f t="shared" ca="1" si="125"/>
        <v>80000</v>
      </c>
      <c r="G2147" s="45"/>
      <c r="H2147" s="45"/>
      <c r="I2147" s="45"/>
      <c r="J2147" s="45"/>
    </row>
    <row r="2148" spans="1:10" ht="13.5" customHeight="1" x14ac:dyDescent="0.2">
      <c r="A2148" s="84">
        <v>43202005</v>
      </c>
      <c r="B2148" s="69" t="str">
        <f t="shared" ca="1" si="124"/>
        <v>Tarjeta flash de almacenamiento de memoria</v>
      </c>
      <c r="C2148" s="82" t="s">
        <v>1449</v>
      </c>
      <c r="D2148" s="81">
        <v>18</v>
      </c>
      <c r="E2148" s="71">
        <v>3000</v>
      </c>
      <c r="F2148" s="70">
        <f t="shared" ca="1" si="125"/>
        <v>54000</v>
      </c>
      <c r="G2148" s="45"/>
      <c r="H2148" s="45"/>
      <c r="I2148" s="45"/>
      <c r="J2148" s="45"/>
    </row>
    <row r="2149" spans="1:10" ht="13.5" customHeight="1" x14ac:dyDescent="0.2">
      <c r="A2149" s="84">
        <v>45111609</v>
      </c>
      <c r="B2149" s="69" t="str">
        <f t="shared" ca="1" si="124"/>
        <v>Proyectores multimedia</v>
      </c>
      <c r="C2149" s="82" t="s">
        <v>1449</v>
      </c>
      <c r="D2149" s="81">
        <v>12</v>
      </c>
      <c r="E2149" s="71">
        <v>25000</v>
      </c>
      <c r="F2149" s="70">
        <f t="shared" ca="1" si="125"/>
        <v>300000</v>
      </c>
      <c r="G2149" s="45"/>
      <c r="H2149" s="45"/>
      <c r="I2149" s="45"/>
      <c r="J2149" s="45"/>
    </row>
    <row r="2150" spans="1:10" ht="13.5" customHeight="1" x14ac:dyDescent="0.2">
      <c r="A2150" s="84">
        <v>43211706</v>
      </c>
      <c r="B2150" s="69" t="str">
        <f t="shared" ca="1" si="124"/>
        <v>Teclados</v>
      </c>
      <c r="C2150" s="82" t="s">
        <v>1449</v>
      </c>
      <c r="D2150" s="81">
        <v>38</v>
      </c>
      <c r="E2150" s="71">
        <v>1000</v>
      </c>
      <c r="F2150" s="70">
        <f t="shared" ca="1" si="125"/>
        <v>38000</v>
      </c>
      <c r="G2150" s="45"/>
      <c r="H2150" s="45"/>
      <c r="I2150" s="45"/>
      <c r="J2150" s="45"/>
    </row>
    <row r="2151" spans="1:10" ht="13.5" customHeight="1" x14ac:dyDescent="0.2">
      <c r="A2151" s="84">
        <v>43211708</v>
      </c>
      <c r="B2151" s="69" t="str">
        <f t="shared" ca="1" si="124"/>
        <v>Mouse o bola de seguimiento para computador</v>
      </c>
      <c r="C2151" s="82" t="s">
        <v>1449</v>
      </c>
      <c r="D2151" s="81">
        <v>38</v>
      </c>
      <c r="E2151" s="71">
        <v>500</v>
      </c>
      <c r="F2151" s="70">
        <f t="shared" ca="1" si="125"/>
        <v>19000</v>
      </c>
      <c r="G2151" s="45"/>
      <c r="H2151" s="45"/>
      <c r="I2151" s="45"/>
      <c r="J2151" s="45"/>
    </row>
    <row r="2152" spans="1:10" ht="13.5" customHeight="1" x14ac:dyDescent="0.2">
      <c r="A2152" s="84">
        <v>26121616</v>
      </c>
      <c r="B2152" s="69" t="str">
        <f t="shared" ca="1" si="124"/>
        <v>Cable de telecomunicaciones</v>
      </c>
      <c r="C2152" s="82" t="s">
        <v>16988</v>
      </c>
      <c r="D2152" s="81">
        <v>8</v>
      </c>
      <c r="E2152" s="71">
        <v>6000</v>
      </c>
      <c r="F2152" s="70">
        <f t="shared" ca="1" si="125"/>
        <v>48000</v>
      </c>
      <c r="G2152" s="45"/>
      <c r="H2152" s="45"/>
      <c r="I2152" s="45"/>
      <c r="J2152" s="45"/>
    </row>
    <row r="2153" spans="1:10" ht="13.5" customHeight="1" x14ac:dyDescent="0.2">
      <c r="A2153" s="84">
        <v>32101626</v>
      </c>
      <c r="B2153" s="69" t="str">
        <f t="shared" ca="1" si="124"/>
        <v>Microprocesadores</v>
      </c>
      <c r="C2153" s="82" t="s">
        <v>1449</v>
      </c>
      <c r="D2153" s="81">
        <v>14</v>
      </c>
      <c r="E2153" s="71">
        <v>4000</v>
      </c>
      <c r="F2153" s="70">
        <f t="shared" ca="1" si="125"/>
        <v>56000</v>
      </c>
      <c r="G2153" s="45"/>
      <c r="H2153" s="45"/>
      <c r="I2153" s="45"/>
      <c r="J2153" s="45"/>
    </row>
    <row r="2154" spans="1:10" ht="13.5" customHeight="1" x14ac:dyDescent="0.2">
      <c r="A2154" s="84">
        <v>43201404</v>
      </c>
      <c r="B2154" s="69" t="str">
        <f t="shared" ca="1" si="124"/>
        <v>Tarjetas de interface de red</v>
      </c>
      <c r="C2154" s="82" t="s">
        <v>1449</v>
      </c>
      <c r="D2154" s="81">
        <v>10</v>
      </c>
      <c r="E2154" s="71">
        <v>3000</v>
      </c>
      <c r="F2154" s="70">
        <f t="shared" ca="1" si="125"/>
        <v>30000</v>
      </c>
      <c r="G2154" s="45"/>
      <c r="H2154" s="45"/>
      <c r="I2154" s="45"/>
      <c r="J2154" s="45"/>
    </row>
    <row r="2155" spans="1:10" ht="14.1" customHeight="1" x14ac:dyDescent="0.2">
      <c r="A2155" s="45"/>
      <c r="B2155" s="45"/>
      <c r="C2155" s="45"/>
      <c r="D2155" s="45"/>
      <c r="E2155" s="73" t="s">
        <v>12550</v>
      </c>
      <c r="F2155" s="74">
        <f ca="1">SUM(Table384[MONTO TOTAL ESTIMADO])</f>
        <v>9363300</v>
      </c>
      <c r="G2155" s="45"/>
      <c r="H2155" s="45" t="str">
        <f>C2120</f>
        <v>Bienes</v>
      </c>
      <c r="I2155" s="45" t="str">
        <f>E2120</f>
        <v>No</v>
      </c>
      <c r="J2155" s="45" t="str">
        <f>D2120</f>
        <v>Licitacion Publica</v>
      </c>
    </row>
    <row r="2156" spans="1:10" ht="14.1" customHeight="1" thickBot="1" x14ac:dyDescent="0.3"/>
    <row r="2157" spans="1:10" ht="33.75" customHeight="1" thickBot="1" x14ac:dyDescent="0.25">
      <c r="A2157" s="64" t="s">
        <v>16382</v>
      </c>
      <c r="B2157" s="64" t="s">
        <v>161</v>
      </c>
      <c r="C2157" s="64" t="s">
        <v>11724</v>
      </c>
      <c r="D2157" s="64" t="s">
        <v>14377</v>
      </c>
      <c r="E2157" s="64" t="s">
        <v>10962</v>
      </c>
      <c r="F2157" s="64" t="s">
        <v>11095</v>
      </c>
      <c r="G2157" s="45"/>
      <c r="H2157" s="45"/>
      <c r="I2157" s="45"/>
      <c r="J2157" s="45"/>
    </row>
    <row r="2158" spans="1:10" ht="13.5" customHeight="1" thickBot="1" x14ac:dyDescent="0.25">
      <c r="A2158" s="66" t="s">
        <v>18872</v>
      </c>
      <c r="B2158" s="66" t="s">
        <v>18873</v>
      </c>
      <c r="C2158" s="66" t="s">
        <v>17798</v>
      </c>
      <c r="D2158" s="66" t="s">
        <v>1875</v>
      </c>
      <c r="E2158" s="66" t="s">
        <v>17854</v>
      </c>
      <c r="F2158" s="66"/>
      <c r="G2158" s="45"/>
      <c r="H2158" s="45"/>
      <c r="I2158" s="45"/>
      <c r="J2158" s="45"/>
    </row>
    <row r="2159" spans="1:10" ht="14.1" customHeight="1" thickBot="1" x14ac:dyDescent="0.25">
      <c r="A2159" s="101" t="s">
        <v>14827</v>
      </c>
      <c r="B2159" s="67" t="s">
        <v>8528</v>
      </c>
      <c r="C2159" s="76">
        <v>44652</v>
      </c>
      <c r="D2159" s="101" t="s">
        <v>9386</v>
      </c>
      <c r="E2159" s="67" t="s">
        <v>13093</v>
      </c>
      <c r="F2159" s="66" t="s">
        <v>3080</v>
      </c>
      <c r="G2159" s="45"/>
      <c r="H2159" s="45"/>
      <c r="I2159" s="45"/>
      <c r="J2159" s="45"/>
    </row>
    <row r="2160" spans="1:10" ht="14.1" customHeight="1" thickBot="1" x14ac:dyDescent="0.25">
      <c r="A2160" s="102"/>
      <c r="B2160" s="67" t="s">
        <v>1786</v>
      </c>
      <c r="C2160" s="95">
        <f>IF(C2159="","",IF(AND(MONTH(C2159)&gt;=1,MONTH(C2159)&lt;=3),1,IF(AND(MONTH(C2159)&gt;=4,MONTH(C2159)&lt;=6),2,IF(AND(MONTH(C2159)&gt;=7,MONTH(C2159)&lt;=9),3,4))))</f>
        <v>2</v>
      </c>
      <c r="D2160" s="102"/>
      <c r="E2160" s="67" t="s">
        <v>2417</v>
      </c>
      <c r="F2160" s="66" t="s">
        <v>11112</v>
      </c>
      <c r="G2160" s="45"/>
      <c r="H2160" s="45"/>
      <c r="I2160" s="45"/>
      <c r="J2160" s="45"/>
    </row>
    <row r="2161" spans="1:10" ht="14.1" customHeight="1" thickBot="1" x14ac:dyDescent="0.25">
      <c r="A2161" s="102"/>
      <c r="B2161" s="67" t="s">
        <v>12942</v>
      </c>
      <c r="C2161" s="76">
        <v>44742</v>
      </c>
      <c r="D2161" s="102"/>
      <c r="E2161" s="67" t="s">
        <v>3073</v>
      </c>
      <c r="F2161" s="66" t="s">
        <v>11112</v>
      </c>
      <c r="G2161" s="45"/>
      <c r="H2161" s="45"/>
      <c r="I2161" s="45"/>
      <c r="J2161" s="45"/>
    </row>
    <row r="2162" spans="1:10" ht="14.1" customHeight="1" thickBot="1" x14ac:dyDescent="0.25">
      <c r="A2162" s="102"/>
      <c r="B2162" s="67" t="s">
        <v>1786</v>
      </c>
      <c r="C2162" s="95">
        <f>IF(C2161="","",IF(AND(MONTH(C2161)&gt;=1,MONTH(C2161)&lt;=3),1,IF(AND(MONTH(C2161)&gt;=4,MONTH(C2161)&lt;=6),2,IF(AND(MONTH(C2161)&gt;=7,MONTH(C2161)&lt;=9),3,4))))</f>
        <v>2</v>
      </c>
      <c r="D2162" s="102"/>
      <c r="E2162" s="67" t="s">
        <v>13192</v>
      </c>
      <c r="F2162" s="66" t="s">
        <v>11112</v>
      </c>
      <c r="G2162" s="45"/>
      <c r="H2162" s="45"/>
      <c r="I2162" s="45"/>
      <c r="J2162" s="45"/>
    </row>
    <row r="2163" spans="1:10" ht="14.1" customHeight="1" thickBot="1" x14ac:dyDescent="0.25">
      <c r="A2163" s="45"/>
      <c r="B2163" s="45"/>
      <c r="C2163" s="45"/>
      <c r="D2163" s="45"/>
      <c r="E2163" s="45"/>
      <c r="F2163" s="45"/>
      <c r="G2163" s="45"/>
      <c r="H2163" s="45"/>
      <c r="I2163" s="45"/>
      <c r="J2163" s="45"/>
    </row>
    <row r="2164" spans="1:10" ht="14.1" customHeight="1" thickBot="1" x14ac:dyDescent="0.25">
      <c r="A2164" s="72" t="s">
        <v>15735</v>
      </c>
      <c r="B2164" s="72" t="s">
        <v>16146</v>
      </c>
      <c r="C2164" s="72" t="s">
        <v>15641</v>
      </c>
      <c r="D2164" s="72" t="s">
        <v>15251</v>
      </c>
      <c r="E2164" s="72" t="s">
        <v>6932</v>
      </c>
      <c r="F2164" s="72" t="s">
        <v>15280</v>
      </c>
      <c r="G2164" s="45"/>
      <c r="H2164" s="45"/>
      <c r="I2164" s="45"/>
      <c r="J2164" s="45"/>
    </row>
    <row r="2165" spans="1:10" ht="14.1" customHeight="1" x14ac:dyDescent="0.2">
      <c r="A2165" s="81">
        <v>43211507</v>
      </c>
      <c r="B2165" s="69" t="str">
        <f t="shared" ref="B2165:B2181" ca="1" si="126">IFERROR(INDEX(UNSPSCDes,MATCH(INDIRECT(ADDRESS(ROW(),COLUMN()-1,4)),UNSPSCCode,0)),"")</f>
        <v>Computadores de escritorio</v>
      </c>
      <c r="C2165" s="82" t="s">
        <v>1449</v>
      </c>
      <c r="D2165" s="81">
        <v>75</v>
      </c>
      <c r="E2165" s="71">
        <v>45000</v>
      </c>
      <c r="F2165" s="70">
        <f t="shared" ref="F2165:F2181" ca="1" si="127">INDIRECT(ADDRESS(ROW(),COLUMN()-2,4))*INDIRECT(ADDRESS(ROW(),COLUMN()-1,4))</f>
        <v>3375000</v>
      </c>
      <c r="G2165" s="45"/>
      <c r="H2165" s="45"/>
      <c r="I2165" s="45"/>
      <c r="J2165" s="45"/>
    </row>
    <row r="2166" spans="1:10" ht="13.5" customHeight="1" x14ac:dyDescent="0.2">
      <c r="A2166" s="84">
        <v>43212110</v>
      </c>
      <c r="B2166" s="69" t="str">
        <f t="shared" ca="1" si="126"/>
        <v>Impresoras de múltiples funciones</v>
      </c>
      <c r="C2166" s="82" t="s">
        <v>1449</v>
      </c>
      <c r="D2166" s="81">
        <v>12</v>
      </c>
      <c r="E2166" s="71">
        <v>15000</v>
      </c>
      <c r="F2166" s="70">
        <f t="shared" ca="1" si="127"/>
        <v>180000</v>
      </c>
      <c r="G2166" s="45"/>
      <c r="H2166" s="45"/>
      <c r="I2166" s="45"/>
      <c r="J2166" s="45"/>
    </row>
    <row r="2167" spans="1:10" ht="13.5" customHeight="1" x14ac:dyDescent="0.2">
      <c r="A2167" s="84">
        <v>43211711</v>
      </c>
      <c r="B2167" s="69" t="str">
        <f t="shared" ca="1" si="126"/>
        <v>Escáneres</v>
      </c>
      <c r="C2167" s="82" t="s">
        <v>1449</v>
      </c>
      <c r="D2167" s="81">
        <v>16</v>
      </c>
      <c r="E2167" s="71">
        <v>11000</v>
      </c>
      <c r="F2167" s="70">
        <f t="shared" ca="1" si="127"/>
        <v>176000</v>
      </c>
      <c r="G2167" s="45"/>
      <c r="H2167" s="45"/>
      <c r="I2167" s="45"/>
      <c r="J2167" s="45"/>
    </row>
    <row r="2168" spans="1:10" ht="13.5" customHeight="1" x14ac:dyDescent="0.2">
      <c r="A2168" s="84">
        <v>26101766</v>
      </c>
      <c r="B2168" s="69" t="str">
        <f t="shared" ca="1" si="126"/>
        <v>Reguladores</v>
      </c>
      <c r="C2168" s="82" t="s">
        <v>1449</v>
      </c>
      <c r="D2168" s="81">
        <v>35</v>
      </c>
      <c r="E2168" s="71">
        <v>6000</v>
      </c>
      <c r="F2168" s="70">
        <f t="shared" ca="1" si="127"/>
        <v>210000</v>
      </c>
      <c r="G2168" s="45"/>
      <c r="H2168" s="45"/>
      <c r="I2168" s="45"/>
      <c r="J2168" s="45"/>
    </row>
    <row r="2169" spans="1:10" ht="13.5" customHeight="1" x14ac:dyDescent="0.2">
      <c r="A2169" s="84">
        <v>32101622</v>
      </c>
      <c r="B2169" s="69" t="str">
        <f t="shared" ca="1" si="126"/>
        <v>Memoria flash</v>
      </c>
      <c r="C2169" s="82" t="s">
        <v>1449</v>
      </c>
      <c r="D2169" s="81">
        <v>102</v>
      </c>
      <c r="E2169" s="71">
        <v>800</v>
      </c>
      <c r="F2169" s="70">
        <f t="shared" ca="1" si="127"/>
        <v>81600</v>
      </c>
      <c r="G2169" s="45"/>
      <c r="H2169" s="45"/>
      <c r="I2169" s="45"/>
      <c r="J2169" s="45"/>
    </row>
    <row r="2170" spans="1:10" ht="13.5" customHeight="1" x14ac:dyDescent="0.2">
      <c r="A2170" s="84">
        <v>45121504</v>
      </c>
      <c r="B2170" s="69" t="str">
        <f t="shared" ca="1" si="126"/>
        <v>Cámaras digitales</v>
      </c>
      <c r="C2170" s="82" t="s">
        <v>1449</v>
      </c>
      <c r="D2170" s="81">
        <v>13</v>
      </c>
      <c r="E2170" s="71">
        <v>20000</v>
      </c>
      <c r="F2170" s="70">
        <f t="shared" ca="1" si="127"/>
        <v>260000</v>
      </c>
      <c r="G2170" s="45"/>
      <c r="H2170" s="45"/>
      <c r="I2170" s="45"/>
      <c r="J2170" s="45"/>
    </row>
    <row r="2171" spans="1:10" ht="13.5" customHeight="1" x14ac:dyDescent="0.2">
      <c r="A2171" s="84">
        <v>43201803</v>
      </c>
      <c r="B2171" s="69" t="str">
        <f t="shared" ca="1" si="126"/>
        <v>Unidades de disco duro</v>
      </c>
      <c r="C2171" s="82" t="s">
        <v>1449</v>
      </c>
      <c r="D2171" s="81">
        <v>3</v>
      </c>
      <c r="E2171" s="71">
        <v>4500</v>
      </c>
      <c r="F2171" s="70">
        <f t="shared" ca="1" si="127"/>
        <v>13500</v>
      </c>
      <c r="G2171" s="45"/>
      <c r="H2171" s="45"/>
      <c r="I2171" s="45"/>
      <c r="J2171" s="45"/>
    </row>
    <row r="2172" spans="1:10" ht="13.5" customHeight="1" x14ac:dyDescent="0.2">
      <c r="A2172" s="84">
        <v>43201803</v>
      </c>
      <c r="B2172" s="69" t="str">
        <f t="shared" ca="1" si="126"/>
        <v>Unidades de disco duro</v>
      </c>
      <c r="C2172" s="82" t="s">
        <v>1449</v>
      </c>
      <c r="D2172" s="81">
        <v>14</v>
      </c>
      <c r="E2172" s="71">
        <v>6000</v>
      </c>
      <c r="F2172" s="70">
        <f t="shared" ca="1" si="127"/>
        <v>84000</v>
      </c>
      <c r="G2172" s="45"/>
      <c r="H2172" s="45"/>
      <c r="I2172" s="45"/>
      <c r="J2172" s="45"/>
    </row>
    <row r="2173" spans="1:10" ht="13.5" customHeight="1" x14ac:dyDescent="0.2">
      <c r="A2173" s="84">
        <v>32101602</v>
      </c>
      <c r="B2173" s="69" t="str">
        <f t="shared" ca="1" si="126"/>
        <v>Memoria ram dinámica (dram)</v>
      </c>
      <c r="C2173" s="82" t="s">
        <v>1449</v>
      </c>
      <c r="D2173" s="81">
        <v>14</v>
      </c>
      <c r="E2173" s="71">
        <v>3500</v>
      </c>
      <c r="F2173" s="70">
        <f t="shared" ca="1" si="127"/>
        <v>49000</v>
      </c>
      <c r="G2173" s="45"/>
      <c r="H2173" s="45"/>
      <c r="I2173" s="45"/>
      <c r="J2173" s="45"/>
    </row>
    <row r="2174" spans="1:10" ht="13.5" customHeight="1" x14ac:dyDescent="0.2">
      <c r="A2174" s="84">
        <v>45111609</v>
      </c>
      <c r="B2174" s="69" t="str">
        <f t="shared" ca="1" si="126"/>
        <v>Proyectores multimedia</v>
      </c>
      <c r="C2174" s="82" t="s">
        <v>1449</v>
      </c>
      <c r="D2174" s="81">
        <v>2</v>
      </c>
      <c r="E2174" s="71">
        <v>25000</v>
      </c>
      <c r="F2174" s="70">
        <f t="shared" ca="1" si="127"/>
        <v>50000</v>
      </c>
      <c r="G2174" s="45"/>
      <c r="H2174" s="45"/>
      <c r="I2174" s="45"/>
      <c r="J2174" s="45"/>
    </row>
    <row r="2175" spans="1:10" ht="13.5" customHeight="1" x14ac:dyDescent="0.2">
      <c r="A2175" s="84">
        <v>43211706</v>
      </c>
      <c r="B2175" s="69" t="str">
        <f t="shared" ca="1" si="126"/>
        <v>Teclados</v>
      </c>
      <c r="C2175" s="82" t="s">
        <v>1449</v>
      </c>
      <c r="D2175" s="81">
        <v>40</v>
      </c>
      <c r="E2175" s="71">
        <v>1000</v>
      </c>
      <c r="F2175" s="70">
        <f t="shared" ca="1" si="127"/>
        <v>40000</v>
      </c>
      <c r="G2175" s="45"/>
      <c r="H2175" s="45"/>
      <c r="I2175" s="45"/>
      <c r="J2175" s="45"/>
    </row>
    <row r="2176" spans="1:10" ht="13.5" customHeight="1" x14ac:dyDescent="0.2">
      <c r="A2176" s="84">
        <v>43211708</v>
      </c>
      <c r="B2176" s="69" t="str">
        <f t="shared" ca="1" si="126"/>
        <v>Mouse o bola de seguimiento para computador</v>
      </c>
      <c r="C2176" s="82" t="s">
        <v>1449</v>
      </c>
      <c r="D2176" s="81">
        <v>40</v>
      </c>
      <c r="E2176" s="71">
        <v>500</v>
      </c>
      <c r="F2176" s="70">
        <f t="shared" ca="1" si="127"/>
        <v>20000</v>
      </c>
      <c r="G2176" s="45"/>
      <c r="H2176" s="45"/>
      <c r="I2176" s="45"/>
      <c r="J2176" s="45"/>
    </row>
    <row r="2177" spans="1:10" ht="13.5" customHeight="1" x14ac:dyDescent="0.2">
      <c r="A2177" s="84">
        <v>43211506</v>
      </c>
      <c r="B2177" s="69" t="str">
        <f t="shared" ca="1" si="126"/>
        <v>Computadores de cliente ligero</v>
      </c>
      <c r="C2177" s="82" t="s">
        <v>1449</v>
      </c>
      <c r="D2177" s="81">
        <v>3</v>
      </c>
      <c r="E2177" s="71">
        <v>60000</v>
      </c>
      <c r="F2177" s="70">
        <f t="shared" ca="1" si="127"/>
        <v>180000</v>
      </c>
      <c r="G2177" s="45"/>
      <c r="H2177" s="45"/>
      <c r="I2177" s="45"/>
      <c r="J2177" s="45"/>
    </row>
    <row r="2178" spans="1:10" ht="13.5" customHeight="1" x14ac:dyDescent="0.2">
      <c r="A2178" s="84">
        <v>26121616</v>
      </c>
      <c r="B2178" s="69" t="str">
        <f t="shared" ca="1" si="126"/>
        <v>Cable de telecomunicaciones</v>
      </c>
      <c r="C2178" s="82" t="s">
        <v>16988</v>
      </c>
      <c r="D2178" s="81">
        <v>4</v>
      </c>
      <c r="E2178" s="71">
        <v>6000</v>
      </c>
      <c r="F2178" s="70">
        <f t="shared" ca="1" si="127"/>
        <v>24000</v>
      </c>
      <c r="G2178" s="45"/>
      <c r="H2178" s="45"/>
      <c r="I2178" s="45"/>
      <c r="J2178" s="45"/>
    </row>
    <row r="2179" spans="1:10" ht="13.5" customHeight="1" x14ac:dyDescent="0.2">
      <c r="A2179" s="84">
        <v>32101626</v>
      </c>
      <c r="B2179" s="69" t="str">
        <f t="shared" ca="1" si="126"/>
        <v>Microprocesadores</v>
      </c>
      <c r="C2179" s="82" t="s">
        <v>1449</v>
      </c>
      <c r="D2179" s="81">
        <v>15</v>
      </c>
      <c r="E2179" s="71">
        <v>4000</v>
      </c>
      <c r="F2179" s="70">
        <f t="shared" ca="1" si="127"/>
        <v>60000</v>
      </c>
      <c r="G2179" s="45"/>
      <c r="H2179" s="45"/>
      <c r="I2179" s="45"/>
      <c r="J2179" s="45"/>
    </row>
    <row r="2180" spans="1:10" ht="13.5" customHeight="1" x14ac:dyDescent="0.2">
      <c r="A2180" s="84">
        <v>43201404</v>
      </c>
      <c r="B2180" s="69" t="str">
        <f t="shared" ca="1" si="126"/>
        <v>Tarjetas de interface de red</v>
      </c>
      <c r="C2180" s="82" t="s">
        <v>1449</v>
      </c>
      <c r="D2180" s="81">
        <v>7</v>
      </c>
      <c r="E2180" s="71">
        <v>3000</v>
      </c>
      <c r="F2180" s="70">
        <f t="shared" ca="1" si="127"/>
        <v>21000</v>
      </c>
      <c r="G2180" s="45"/>
      <c r="H2180" s="45"/>
      <c r="I2180" s="45"/>
      <c r="J2180" s="45"/>
    </row>
    <row r="2181" spans="1:10" ht="13.5" customHeight="1" x14ac:dyDescent="0.2">
      <c r="A2181" s="84">
        <v>43202005</v>
      </c>
      <c r="B2181" s="69" t="str">
        <f t="shared" ca="1" si="126"/>
        <v>Tarjeta flash de almacenamiento de memoria</v>
      </c>
      <c r="C2181" s="82" t="s">
        <v>1449</v>
      </c>
      <c r="D2181" s="81">
        <v>14</v>
      </c>
      <c r="E2181" s="71">
        <v>3000</v>
      </c>
      <c r="F2181" s="70">
        <f t="shared" ca="1" si="127"/>
        <v>42000</v>
      </c>
      <c r="G2181" s="45"/>
      <c r="H2181" s="45"/>
      <c r="I2181" s="45"/>
      <c r="J2181" s="45"/>
    </row>
    <row r="2182" spans="1:10" ht="14.1" customHeight="1" x14ac:dyDescent="0.2">
      <c r="A2182" s="45"/>
      <c r="B2182" s="45"/>
      <c r="C2182" s="45"/>
      <c r="D2182" s="45"/>
      <c r="E2182" s="73" t="s">
        <v>12550</v>
      </c>
      <c r="F2182" s="74">
        <f ca="1">SUM(Table385[MONTO TOTAL ESTIMADO])</f>
        <v>4866100</v>
      </c>
      <c r="G2182" s="45"/>
      <c r="H2182" s="45" t="str">
        <f>C2158</f>
        <v>Bienes</v>
      </c>
      <c r="I2182" s="45" t="str">
        <f>E2158</f>
        <v>No</v>
      </c>
      <c r="J2182" s="45" t="str">
        <f>D2158</f>
        <v>Comparacion de Precios</v>
      </c>
    </row>
    <row r="2183" spans="1:10" ht="14.1" customHeight="1" thickBot="1" x14ac:dyDescent="0.3"/>
    <row r="2184" spans="1:10" ht="33.75" customHeight="1" thickBot="1" x14ac:dyDescent="0.25">
      <c r="A2184" s="64" t="s">
        <v>16382</v>
      </c>
      <c r="B2184" s="64" t="s">
        <v>161</v>
      </c>
      <c r="C2184" s="64" t="s">
        <v>11724</v>
      </c>
      <c r="D2184" s="64" t="s">
        <v>14377</v>
      </c>
      <c r="E2184" s="64" t="s">
        <v>10962</v>
      </c>
      <c r="F2184" s="64" t="s">
        <v>11095</v>
      </c>
      <c r="G2184" s="45"/>
      <c r="H2184" s="45"/>
      <c r="I2184" s="45"/>
      <c r="J2184" s="45"/>
    </row>
    <row r="2185" spans="1:10" ht="13.5" customHeight="1" thickBot="1" x14ac:dyDescent="0.25">
      <c r="A2185" s="66" t="s">
        <v>18872</v>
      </c>
      <c r="B2185" s="66" t="s">
        <v>18873</v>
      </c>
      <c r="C2185" s="66" t="s">
        <v>17798</v>
      </c>
      <c r="D2185" s="66" t="s">
        <v>1875</v>
      </c>
      <c r="E2185" s="66" t="s">
        <v>8854</v>
      </c>
      <c r="F2185" s="66"/>
      <c r="G2185" s="45"/>
      <c r="H2185" s="45"/>
      <c r="I2185" s="45"/>
      <c r="J2185" s="45"/>
    </row>
    <row r="2186" spans="1:10" ht="14.1" customHeight="1" thickBot="1" x14ac:dyDescent="0.25">
      <c r="A2186" s="101" t="s">
        <v>14827</v>
      </c>
      <c r="B2186" s="67" t="s">
        <v>8528</v>
      </c>
      <c r="C2186" s="76">
        <v>44743</v>
      </c>
      <c r="D2186" s="101" t="s">
        <v>9386</v>
      </c>
      <c r="E2186" s="67" t="s">
        <v>13093</v>
      </c>
      <c r="F2186" s="66" t="s">
        <v>3080</v>
      </c>
      <c r="G2186" s="45"/>
      <c r="H2186" s="45"/>
      <c r="I2186" s="45"/>
      <c r="J2186" s="45"/>
    </row>
    <row r="2187" spans="1:10" ht="14.1" customHeight="1" thickBot="1" x14ac:dyDescent="0.25">
      <c r="A2187" s="102"/>
      <c r="B2187" s="67" t="s">
        <v>1786</v>
      </c>
      <c r="C2187" s="95">
        <f>IF(C2186="","",IF(AND(MONTH(C2186)&gt;=1,MONTH(C2186)&lt;=3),1,IF(AND(MONTH(C2186)&gt;=4,MONTH(C2186)&lt;=6),2,IF(AND(MONTH(C2186)&gt;=7,MONTH(C2186)&lt;=9),3,4))))</f>
        <v>3</v>
      </c>
      <c r="D2187" s="102"/>
      <c r="E2187" s="67" t="s">
        <v>2417</v>
      </c>
      <c r="F2187" s="66" t="s">
        <v>11112</v>
      </c>
      <c r="G2187" s="45"/>
      <c r="H2187" s="45"/>
      <c r="I2187" s="45"/>
      <c r="J2187" s="45"/>
    </row>
    <row r="2188" spans="1:10" ht="14.1" customHeight="1" thickBot="1" x14ac:dyDescent="0.25">
      <c r="A2188" s="102"/>
      <c r="B2188" s="67" t="s">
        <v>12942</v>
      </c>
      <c r="C2188" s="76">
        <v>44834</v>
      </c>
      <c r="D2188" s="102"/>
      <c r="E2188" s="67" t="s">
        <v>3073</v>
      </c>
      <c r="F2188" s="66" t="s">
        <v>11112</v>
      </c>
      <c r="G2188" s="45"/>
      <c r="H2188" s="45"/>
      <c r="I2188" s="45"/>
      <c r="J2188" s="45"/>
    </row>
    <row r="2189" spans="1:10" ht="14.1" customHeight="1" thickBot="1" x14ac:dyDescent="0.25">
      <c r="A2189" s="102"/>
      <c r="B2189" s="67" t="s">
        <v>1786</v>
      </c>
      <c r="C2189" s="95">
        <f>IF(C2188="","",IF(AND(MONTH(C2188)&gt;=1,MONTH(C2188)&lt;=3),1,IF(AND(MONTH(C2188)&gt;=4,MONTH(C2188)&lt;=6),2,IF(AND(MONTH(C2188)&gt;=7,MONTH(C2188)&lt;=9),3,4))))</f>
        <v>3</v>
      </c>
      <c r="D2189" s="102"/>
      <c r="E2189" s="67" t="s">
        <v>13192</v>
      </c>
      <c r="F2189" s="66" t="s">
        <v>11112</v>
      </c>
      <c r="G2189" s="45"/>
      <c r="H2189" s="45"/>
      <c r="I2189" s="45"/>
      <c r="J2189" s="45"/>
    </row>
    <row r="2190" spans="1:10" ht="14.1" customHeight="1" thickBot="1" x14ac:dyDescent="0.25">
      <c r="A2190" s="45"/>
      <c r="B2190" s="45"/>
      <c r="C2190" s="45"/>
      <c r="D2190" s="45"/>
      <c r="E2190" s="45"/>
      <c r="F2190" s="45"/>
      <c r="G2190" s="45"/>
      <c r="H2190" s="45"/>
      <c r="I2190" s="45"/>
      <c r="J2190" s="45"/>
    </row>
    <row r="2191" spans="1:10" ht="14.1" customHeight="1" thickBot="1" x14ac:dyDescent="0.25">
      <c r="A2191" s="72" t="s">
        <v>15735</v>
      </c>
      <c r="B2191" s="72" t="s">
        <v>16146</v>
      </c>
      <c r="C2191" s="72" t="s">
        <v>15641</v>
      </c>
      <c r="D2191" s="72" t="s">
        <v>15251</v>
      </c>
      <c r="E2191" s="72" t="s">
        <v>6932</v>
      </c>
      <c r="F2191" s="72" t="s">
        <v>15280</v>
      </c>
      <c r="G2191" s="45"/>
      <c r="H2191" s="45"/>
      <c r="I2191" s="45"/>
      <c r="J2191" s="45"/>
    </row>
    <row r="2192" spans="1:10" ht="14.1" customHeight="1" x14ac:dyDescent="0.2">
      <c r="A2192" s="81">
        <v>43211507</v>
      </c>
      <c r="B2192" s="69" t="str">
        <f t="shared" ref="B2192:B2207" ca="1" si="128">IFERROR(INDEX(UNSPSCDes,MATCH(INDIRECT(ADDRESS(ROW(),COLUMN()-1,4)),UNSPSCCode,0)),"")</f>
        <v>Computadores de escritorio</v>
      </c>
      <c r="C2192" s="82" t="s">
        <v>1449</v>
      </c>
      <c r="D2192" s="81">
        <v>65</v>
      </c>
      <c r="E2192" s="71">
        <v>45000</v>
      </c>
      <c r="F2192" s="70">
        <f t="shared" ref="F2192:F2207" ca="1" si="129">INDIRECT(ADDRESS(ROW(),COLUMN()-2,4))*INDIRECT(ADDRESS(ROW(),COLUMN()-1,4))</f>
        <v>2925000</v>
      </c>
      <c r="G2192" s="45"/>
      <c r="H2192" s="45"/>
      <c r="I2192" s="45"/>
      <c r="J2192" s="45"/>
    </row>
    <row r="2193" spans="1:10" ht="13.5" customHeight="1" x14ac:dyDescent="0.2">
      <c r="A2193" s="84">
        <v>43212110</v>
      </c>
      <c r="B2193" s="69" t="str">
        <f t="shared" ca="1" si="128"/>
        <v>Impresoras de múltiples funciones</v>
      </c>
      <c r="C2193" s="82" t="s">
        <v>1449</v>
      </c>
      <c r="D2193" s="81">
        <v>2</v>
      </c>
      <c r="E2193" s="71">
        <v>15000</v>
      </c>
      <c r="F2193" s="70">
        <f t="shared" ca="1" si="129"/>
        <v>30000</v>
      </c>
      <c r="G2193" s="45"/>
      <c r="H2193" s="45"/>
      <c r="I2193" s="45"/>
      <c r="J2193" s="45"/>
    </row>
    <row r="2194" spans="1:10" ht="13.5" customHeight="1" x14ac:dyDescent="0.2">
      <c r="A2194" s="84">
        <v>26101766</v>
      </c>
      <c r="B2194" s="69" t="str">
        <f t="shared" ca="1" si="128"/>
        <v>Reguladores</v>
      </c>
      <c r="C2194" s="82" t="s">
        <v>1449</v>
      </c>
      <c r="D2194" s="81">
        <v>14</v>
      </c>
      <c r="E2194" s="71">
        <v>6000</v>
      </c>
      <c r="F2194" s="70">
        <f t="shared" ca="1" si="129"/>
        <v>84000</v>
      </c>
      <c r="G2194" s="45"/>
      <c r="H2194" s="45"/>
      <c r="I2194" s="45"/>
      <c r="J2194" s="45"/>
    </row>
    <row r="2195" spans="1:10" ht="13.5" customHeight="1" x14ac:dyDescent="0.2">
      <c r="A2195" s="84">
        <v>32101622</v>
      </c>
      <c r="B2195" s="69" t="str">
        <f t="shared" ca="1" si="128"/>
        <v>Memoria flash</v>
      </c>
      <c r="C2195" s="82" t="s">
        <v>1449</v>
      </c>
      <c r="D2195" s="81">
        <v>113</v>
      </c>
      <c r="E2195" s="71">
        <v>800</v>
      </c>
      <c r="F2195" s="70">
        <f t="shared" ca="1" si="129"/>
        <v>90400</v>
      </c>
      <c r="G2195" s="45"/>
      <c r="H2195" s="45"/>
      <c r="I2195" s="45"/>
      <c r="J2195" s="45"/>
    </row>
    <row r="2196" spans="1:10" ht="13.5" customHeight="1" x14ac:dyDescent="0.2">
      <c r="A2196" s="84">
        <v>45121504</v>
      </c>
      <c r="B2196" s="69" t="str">
        <f t="shared" ca="1" si="128"/>
        <v>Cámaras digitales</v>
      </c>
      <c r="C2196" s="82" t="s">
        <v>1449</v>
      </c>
      <c r="D2196" s="81">
        <v>3</v>
      </c>
      <c r="E2196" s="71">
        <v>20000</v>
      </c>
      <c r="F2196" s="70">
        <f t="shared" ca="1" si="129"/>
        <v>60000</v>
      </c>
      <c r="G2196" s="45"/>
      <c r="H2196" s="45"/>
      <c r="I2196" s="45"/>
      <c r="J2196" s="45"/>
    </row>
    <row r="2197" spans="1:10" ht="13.5" customHeight="1" x14ac:dyDescent="0.2">
      <c r="A2197" s="84">
        <v>43201803</v>
      </c>
      <c r="B2197" s="69" t="str">
        <f t="shared" ca="1" si="128"/>
        <v>Unidades de disco duro</v>
      </c>
      <c r="C2197" s="82" t="s">
        <v>1449</v>
      </c>
      <c r="D2197" s="81">
        <v>12</v>
      </c>
      <c r="E2197" s="71">
        <v>6000</v>
      </c>
      <c r="F2197" s="70">
        <f t="shared" ca="1" si="129"/>
        <v>72000</v>
      </c>
      <c r="G2197" s="45"/>
      <c r="H2197" s="45"/>
      <c r="I2197" s="45"/>
      <c r="J2197" s="45"/>
    </row>
    <row r="2198" spans="1:10" ht="13.5" customHeight="1" x14ac:dyDescent="0.2">
      <c r="A2198" s="84">
        <v>32101602</v>
      </c>
      <c r="B2198" s="69" t="str">
        <f t="shared" ca="1" si="128"/>
        <v>Memoria ram dinámica (dram)</v>
      </c>
      <c r="C2198" s="82" t="s">
        <v>1449</v>
      </c>
      <c r="D2198" s="81">
        <v>12</v>
      </c>
      <c r="E2198" s="71">
        <v>3500</v>
      </c>
      <c r="F2198" s="70">
        <f t="shared" ca="1" si="129"/>
        <v>42000</v>
      </c>
      <c r="G2198" s="45"/>
      <c r="H2198" s="45"/>
      <c r="I2198" s="45"/>
      <c r="J2198" s="45"/>
    </row>
    <row r="2199" spans="1:10" ht="13.5" customHeight="1" x14ac:dyDescent="0.2">
      <c r="A2199" s="84">
        <v>45111609</v>
      </c>
      <c r="B2199" s="69" t="str">
        <f t="shared" ca="1" si="128"/>
        <v>Proyectores multimedia</v>
      </c>
      <c r="C2199" s="82" t="s">
        <v>1449</v>
      </c>
      <c r="D2199" s="81">
        <v>5</v>
      </c>
      <c r="E2199" s="71">
        <v>25000</v>
      </c>
      <c r="F2199" s="70">
        <f t="shared" ca="1" si="129"/>
        <v>125000</v>
      </c>
      <c r="G2199" s="45"/>
      <c r="H2199" s="45"/>
      <c r="I2199" s="45"/>
      <c r="J2199" s="45"/>
    </row>
    <row r="2200" spans="1:10" ht="13.5" customHeight="1" x14ac:dyDescent="0.2">
      <c r="A2200" s="84">
        <v>43211706</v>
      </c>
      <c r="B2200" s="69" t="str">
        <f t="shared" ca="1" si="128"/>
        <v>Teclados</v>
      </c>
      <c r="C2200" s="82" t="s">
        <v>1449</v>
      </c>
      <c r="D2200" s="81">
        <v>24</v>
      </c>
      <c r="E2200" s="71">
        <v>1000</v>
      </c>
      <c r="F2200" s="70">
        <f t="shared" ca="1" si="129"/>
        <v>24000</v>
      </c>
      <c r="G2200" s="45"/>
      <c r="H2200" s="45"/>
      <c r="I2200" s="45"/>
      <c r="J2200" s="45"/>
    </row>
    <row r="2201" spans="1:10" ht="13.5" customHeight="1" x14ac:dyDescent="0.2">
      <c r="A2201" s="84">
        <v>43211708</v>
      </c>
      <c r="B2201" s="69" t="str">
        <f t="shared" ca="1" si="128"/>
        <v>Mouse o bola de seguimiento para computador</v>
      </c>
      <c r="C2201" s="82" t="s">
        <v>1449</v>
      </c>
      <c r="D2201" s="81">
        <v>24</v>
      </c>
      <c r="E2201" s="71">
        <v>500</v>
      </c>
      <c r="F2201" s="70">
        <f t="shared" ca="1" si="129"/>
        <v>12000</v>
      </c>
      <c r="G2201" s="45"/>
      <c r="H2201" s="45"/>
      <c r="I2201" s="45"/>
      <c r="J2201" s="45"/>
    </row>
    <row r="2202" spans="1:10" ht="13.5" customHeight="1" x14ac:dyDescent="0.2">
      <c r="A2202" s="84">
        <v>43212102</v>
      </c>
      <c r="B2202" s="69" t="str">
        <f t="shared" ca="1" si="128"/>
        <v>Impresoras de matriz de puntos</v>
      </c>
      <c r="C2202" s="82" t="s">
        <v>1449</v>
      </c>
      <c r="D2202" s="81">
        <v>1</v>
      </c>
      <c r="E2202" s="71">
        <v>20000</v>
      </c>
      <c r="F2202" s="70">
        <f t="shared" ca="1" si="129"/>
        <v>20000</v>
      </c>
      <c r="G2202" s="45"/>
      <c r="H2202" s="45"/>
      <c r="I2202" s="45"/>
      <c r="J2202" s="45"/>
    </row>
    <row r="2203" spans="1:10" ht="13.5" customHeight="1" x14ac:dyDescent="0.2">
      <c r="A2203" s="84">
        <v>43201803</v>
      </c>
      <c r="B2203" s="69" t="str">
        <f t="shared" ca="1" si="128"/>
        <v>Unidades de disco duro</v>
      </c>
      <c r="C2203" s="82" t="s">
        <v>1449</v>
      </c>
      <c r="D2203" s="81">
        <v>4</v>
      </c>
      <c r="E2203" s="71">
        <v>4500</v>
      </c>
      <c r="F2203" s="70">
        <f t="shared" ca="1" si="129"/>
        <v>18000</v>
      </c>
      <c r="G2203" s="45"/>
      <c r="H2203" s="45"/>
      <c r="I2203" s="45"/>
      <c r="J2203" s="45"/>
    </row>
    <row r="2204" spans="1:10" ht="13.5" customHeight="1" x14ac:dyDescent="0.2">
      <c r="A2204" s="84">
        <v>43202005</v>
      </c>
      <c r="B2204" s="69" t="str">
        <f t="shared" ca="1" si="128"/>
        <v>Tarjeta flash de almacenamiento de memoria</v>
      </c>
      <c r="C2204" s="82" t="s">
        <v>1449</v>
      </c>
      <c r="D2204" s="81">
        <v>12</v>
      </c>
      <c r="E2204" s="71">
        <v>3000</v>
      </c>
      <c r="F2204" s="70">
        <f t="shared" ca="1" si="129"/>
        <v>36000</v>
      </c>
      <c r="G2204" s="45"/>
      <c r="H2204" s="45"/>
      <c r="I2204" s="45"/>
      <c r="J2204" s="45"/>
    </row>
    <row r="2205" spans="1:10" ht="13.5" customHeight="1" x14ac:dyDescent="0.2">
      <c r="A2205" s="84">
        <v>26121616</v>
      </c>
      <c r="B2205" s="69" t="str">
        <f t="shared" ca="1" si="128"/>
        <v>Cable de telecomunicaciones</v>
      </c>
      <c r="C2205" s="82" t="s">
        <v>1449</v>
      </c>
      <c r="D2205" s="81">
        <v>3</v>
      </c>
      <c r="E2205" s="71">
        <v>6000</v>
      </c>
      <c r="F2205" s="70">
        <f t="shared" ca="1" si="129"/>
        <v>18000</v>
      </c>
      <c r="G2205" s="45"/>
      <c r="H2205" s="45"/>
      <c r="I2205" s="45"/>
      <c r="J2205" s="45"/>
    </row>
    <row r="2206" spans="1:10" ht="13.5" customHeight="1" x14ac:dyDescent="0.2">
      <c r="A2206" s="84">
        <v>32101626</v>
      </c>
      <c r="B2206" s="69" t="str">
        <f t="shared" ca="1" si="128"/>
        <v>Microprocesadores</v>
      </c>
      <c r="C2206" s="82" t="s">
        <v>1449</v>
      </c>
      <c r="D2206" s="81">
        <v>9</v>
      </c>
      <c r="E2206" s="71">
        <v>4000</v>
      </c>
      <c r="F2206" s="70">
        <f t="shared" ca="1" si="129"/>
        <v>36000</v>
      </c>
      <c r="G2206" s="45"/>
      <c r="H2206" s="45"/>
      <c r="I2206" s="45"/>
      <c r="J2206" s="45"/>
    </row>
    <row r="2207" spans="1:10" ht="13.5" customHeight="1" x14ac:dyDescent="0.2">
      <c r="A2207" s="84">
        <v>43201404</v>
      </c>
      <c r="B2207" s="69" t="str">
        <f t="shared" ca="1" si="128"/>
        <v>Tarjetas de interface de red</v>
      </c>
      <c r="C2207" s="82" t="s">
        <v>1449</v>
      </c>
      <c r="D2207" s="81">
        <v>3</v>
      </c>
      <c r="E2207" s="71">
        <v>3000</v>
      </c>
      <c r="F2207" s="70">
        <f t="shared" ca="1" si="129"/>
        <v>9000</v>
      </c>
      <c r="G2207" s="45"/>
      <c r="H2207" s="45"/>
      <c r="I2207" s="45"/>
      <c r="J2207" s="45"/>
    </row>
    <row r="2208" spans="1:10" ht="14.1" customHeight="1" x14ac:dyDescent="0.2">
      <c r="A2208" s="45"/>
      <c r="B2208" s="45"/>
      <c r="C2208" s="45"/>
      <c r="D2208" s="45"/>
      <c r="E2208" s="73" t="s">
        <v>12550</v>
      </c>
      <c r="F2208" s="74">
        <f ca="1">SUM(Table386[MONTO TOTAL ESTIMADO])</f>
        <v>3601400</v>
      </c>
      <c r="G2208" s="45"/>
      <c r="H2208" s="45" t="str">
        <f>C2185</f>
        <v>Bienes</v>
      </c>
      <c r="I2208" s="45" t="str">
        <f>E2185</f>
        <v>Sí</v>
      </c>
      <c r="J2208" s="45" t="str">
        <f>D2185</f>
        <v>Comparacion de Precios</v>
      </c>
    </row>
    <row r="2209" spans="1:10" ht="14.1" customHeight="1" thickBot="1" x14ac:dyDescent="0.3"/>
    <row r="2210" spans="1:10" ht="33.75" customHeight="1" thickBot="1" x14ac:dyDescent="0.25">
      <c r="A2210" s="64" t="s">
        <v>16382</v>
      </c>
      <c r="B2210" s="64" t="s">
        <v>161</v>
      </c>
      <c r="C2210" s="64" t="s">
        <v>11724</v>
      </c>
      <c r="D2210" s="64" t="s">
        <v>14377</v>
      </c>
      <c r="E2210" s="64" t="s">
        <v>10962</v>
      </c>
      <c r="F2210" s="64" t="s">
        <v>11095</v>
      </c>
      <c r="G2210" s="45"/>
      <c r="H2210" s="45"/>
      <c r="I2210" s="45"/>
      <c r="J2210" s="45"/>
    </row>
    <row r="2211" spans="1:10" ht="13.5" customHeight="1" thickBot="1" x14ac:dyDescent="0.25">
      <c r="A2211" s="66" t="s">
        <v>18872</v>
      </c>
      <c r="B2211" s="66" t="s">
        <v>18873</v>
      </c>
      <c r="C2211" s="66" t="s">
        <v>17798</v>
      </c>
      <c r="D2211" s="66" t="s">
        <v>1875</v>
      </c>
      <c r="E2211" s="66" t="s">
        <v>17854</v>
      </c>
      <c r="F2211" s="66"/>
      <c r="G2211" s="45"/>
      <c r="H2211" s="45"/>
      <c r="I2211" s="45"/>
      <c r="J2211" s="45"/>
    </row>
    <row r="2212" spans="1:10" ht="14.1" customHeight="1" thickBot="1" x14ac:dyDescent="0.25">
      <c r="A2212" s="101" t="s">
        <v>14827</v>
      </c>
      <c r="B2212" s="67" t="s">
        <v>8528</v>
      </c>
      <c r="C2212" s="76">
        <v>44835</v>
      </c>
      <c r="D2212" s="101" t="s">
        <v>9386</v>
      </c>
      <c r="E2212" s="67" t="s">
        <v>13093</v>
      </c>
      <c r="F2212" s="66" t="s">
        <v>3080</v>
      </c>
      <c r="G2212" s="45"/>
      <c r="H2212" s="45"/>
      <c r="I2212" s="45"/>
      <c r="J2212" s="45"/>
    </row>
    <row r="2213" spans="1:10" ht="14.1" customHeight="1" thickBot="1" x14ac:dyDescent="0.25">
      <c r="A2213" s="102"/>
      <c r="B2213" s="67" t="s">
        <v>1786</v>
      </c>
      <c r="C2213" s="95">
        <f>IF(C2212="","",IF(AND(MONTH(C2212)&gt;=1,MONTH(C2212)&lt;=3),1,IF(AND(MONTH(C2212)&gt;=4,MONTH(C2212)&lt;=6),2,IF(AND(MONTH(C2212)&gt;=7,MONTH(C2212)&lt;=9),3,4))))</f>
        <v>4</v>
      </c>
      <c r="D2213" s="102"/>
      <c r="E2213" s="67" t="s">
        <v>2417</v>
      </c>
      <c r="F2213" s="66" t="s">
        <v>11112</v>
      </c>
      <c r="G2213" s="45"/>
      <c r="H2213" s="45"/>
      <c r="I2213" s="45"/>
      <c r="J2213" s="45"/>
    </row>
    <row r="2214" spans="1:10" ht="14.1" customHeight="1" thickBot="1" x14ac:dyDescent="0.25">
      <c r="A2214" s="102"/>
      <c r="B2214" s="67" t="s">
        <v>12942</v>
      </c>
      <c r="C2214" s="76">
        <v>44926</v>
      </c>
      <c r="D2214" s="102"/>
      <c r="E2214" s="67" t="s">
        <v>3073</v>
      </c>
      <c r="F2214" s="66" t="s">
        <v>11112</v>
      </c>
      <c r="G2214" s="45"/>
      <c r="H2214" s="45"/>
      <c r="I2214" s="45"/>
      <c r="J2214" s="45"/>
    </row>
    <row r="2215" spans="1:10" ht="14.1" customHeight="1" thickBot="1" x14ac:dyDescent="0.25">
      <c r="A2215" s="102"/>
      <c r="B2215" s="67" t="s">
        <v>1786</v>
      </c>
      <c r="C2215" s="95">
        <f>IF(C2214="","",IF(AND(MONTH(C2214)&gt;=1,MONTH(C2214)&lt;=3),1,IF(AND(MONTH(C2214)&gt;=4,MONTH(C2214)&lt;=6),2,IF(AND(MONTH(C2214)&gt;=7,MONTH(C2214)&lt;=9),3,4))))</f>
        <v>4</v>
      </c>
      <c r="D2215" s="102"/>
      <c r="E2215" s="67" t="s">
        <v>13192</v>
      </c>
      <c r="F2215" s="66" t="s">
        <v>11112</v>
      </c>
      <c r="G2215" s="45"/>
      <c r="H2215" s="45"/>
      <c r="I2215" s="45"/>
      <c r="J2215" s="45"/>
    </row>
    <row r="2216" spans="1:10" ht="14.1" customHeight="1" thickBot="1" x14ac:dyDescent="0.25">
      <c r="A2216" s="45"/>
      <c r="B2216" s="45"/>
      <c r="C2216" s="45"/>
      <c r="D2216" s="45"/>
      <c r="E2216" s="45"/>
      <c r="F2216" s="45"/>
      <c r="G2216" s="45"/>
      <c r="H2216" s="45"/>
      <c r="I2216" s="45"/>
      <c r="J2216" s="45"/>
    </row>
    <row r="2217" spans="1:10" ht="14.1" customHeight="1" thickBot="1" x14ac:dyDescent="0.25">
      <c r="A2217" s="72" t="s">
        <v>15735</v>
      </c>
      <c r="B2217" s="72" t="s">
        <v>16146</v>
      </c>
      <c r="C2217" s="72" t="s">
        <v>15641</v>
      </c>
      <c r="D2217" s="72" t="s">
        <v>15251</v>
      </c>
      <c r="E2217" s="72" t="s">
        <v>6932</v>
      </c>
      <c r="F2217" s="72" t="s">
        <v>15280</v>
      </c>
      <c r="G2217" s="45"/>
      <c r="H2217" s="45"/>
      <c r="I2217" s="45"/>
      <c r="J2217" s="45"/>
    </row>
    <row r="2218" spans="1:10" ht="14.1" customHeight="1" x14ac:dyDescent="0.2">
      <c r="A2218" s="81">
        <v>43211507</v>
      </c>
      <c r="B2218" s="69" t="str">
        <f t="shared" ref="B2218:B2228" ca="1" si="130">IFERROR(INDEX(UNSPSCDes,MATCH(INDIRECT(ADDRESS(ROW(),COLUMN()-1,4)),UNSPSCCode,0)),"")</f>
        <v>Computadores de escritorio</v>
      </c>
      <c r="C2218" s="82" t="s">
        <v>1449</v>
      </c>
      <c r="D2218" s="81">
        <v>65</v>
      </c>
      <c r="E2218" s="71">
        <v>40000</v>
      </c>
      <c r="F2218" s="70">
        <f t="shared" ref="F2218:F2228" ca="1" si="131">INDIRECT(ADDRESS(ROW(),COLUMN()-2,4))*INDIRECT(ADDRESS(ROW(),COLUMN()-1,4))</f>
        <v>2600000</v>
      </c>
      <c r="G2218" s="45"/>
      <c r="H2218" s="45"/>
      <c r="I2218" s="45"/>
      <c r="J2218" s="45"/>
    </row>
    <row r="2219" spans="1:10" ht="13.5" customHeight="1" x14ac:dyDescent="0.2">
      <c r="A2219" s="84">
        <v>26101766</v>
      </c>
      <c r="B2219" s="69" t="str">
        <f t="shared" ca="1" si="130"/>
        <v>Reguladores</v>
      </c>
      <c r="C2219" s="82" t="s">
        <v>1449</v>
      </c>
      <c r="D2219" s="81">
        <v>12</v>
      </c>
      <c r="E2219" s="71">
        <v>6000</v>
      </c>
      <c r="F2219" s="70">
        <f t="shared" ca="1" si="131"/>
        <v>72000</v>
      </c>
      <c r="G2219" s="45"/>
      <c r="H2219" s="45"/>
      <c r="I2219" s="45"/>
      <c r="J2219" s="45"/>
    </row>
    <row r="2220" spans="1:10" ht="13.5" customHeight="1" x14ac:dyDescent="0.2">
      <c r="A2220" s="84">
        <v>32101622</v>
      </c>
      <c r="B2220" s="69" t="str">
        <f t="shared" ca="1" si="130"/>
        <v>Memoria flash</v>
      </c>
      <c r="C2220" s="82" t="s">
        <v>1449</v>
      </c>
      <c r="D2220" s="81">
        <v>36</v>
      </c>
      <c r="E2220" s="71">
        <v>800</v>
      </c>
      <c r="F2220" s="70">
        <f t="shared" ca="1" si="131"/>
        <v>28800</v>
      </c>
      <c r="G2220" s="45"/>
      <c r="H2220" s="45"/>
      <c r="I2220" s="45"/>
      <c r="J2220" s="45"/>
    </row>
    <row r="2221" spans="1:10" ht="13.5" customHeight="1" x14ac:dyDescent="0.2">
      <c r="A2221" s="84">
        <v>43201803</v>
      </c>
      <c r="B2221" s="69" t="str">
        <f t="shared" ca="1" si="130"/>
        <v>Unidades de disco duro</v>
      </c>
      <c r="C2221" s="82" t="s">
        <v>1449</v>
      </c>
      <c r="D2221" s="81">
        <v>12</v>
      </c>
      <c r="E2221" s="71">
        <v>6000</v>
      </c>
      <c r="F2221" s="70">
        <f t="shared" ca="1" si="131"/>
        <v>72000</v>
      </c>
      <c r="G2221" s="45"/>
      <c r="H2221" s="45"/>
      <c r="I2221" s="45"/>
      <c r="J2221" s="45"/>
    </row>
    <row r="2222" spans="1:10" ht="13.5" customHeight="1" x14ac:dyDescent="0.2">
      <c r="A2222" s="84">
        <v>32101602</v>
      </c>
      <c r="B2222" s="69" t="str">
        <f t="shared" ca="1" si="130"/>
        <v>Memoria ram dinámica (dram)</v>
      </c>
      <c r="C2222" s="82" t="s">
        <v>1449</v>
      </c>
      <c r="D2222" s="81">
        <v>12</v>
      </c>
      <c r="E2222" s="71">
        <v>3500</v>
      </c>
      <c r="F2222" s="70">
        <f t="shared" ca="1" si="131"/>
        <v>42000</v>
      </c>
      <c r="G2222" s="45"/>
      <c r="H2222" s="45"/>
      <c r="I2222" s="45"/>
      <c r="J2222" s="45"/>
    </row>
    <row r="2223" spans="1:10" ht="13.5" customHeight="1" x14ac:dyDescent="0.2">
      <c r="A2223" s="84">
        <v>43211706</v>
      </c>
      <c r="B2223" s="69" t="str">
        <f t="shared" ca="1" si="130"/>
        <v>Teclados</v>
      </c>
      <c r="C2223" s="82" t="s">
        <v>1449</v>
      </c>
      <c r="D2223" s="81">
        <v>24</v>
      </c>
      <c r="E2223" s="71">
        <v>1000</v>
      </c>
      <c r="F2223" s="70">
        <f t="shared" ca="1" si="131"/>
        <v>24000</v>
      </c>
      <c r="G2223" s="45"/>
      <c r="H2223" s="45"/>
      <c r="I2223" s="45"/>
      <c r="J2223" s="45"/>
    </row>
    <row r="2224" spans="1:10" ht="13.5" customHeight="1" x14ac:dyDescent="0.2">
      <c r="A2224" s="84">
        <v>43211708</v>
      </c>
      <c r="B2224" s="69" t="str">
        <f t="shared" ca="1" si="130"/>
        <v>Mouse o bola de seguimiento para computador</v>
      </c>
      <c r="C2224" s="82" t="s">
        <v>1449</v>
      </c>
      <c r="D2224" s="81">
        <v>24</v>
      </c>
      <c r="E2224" s="71">
        <v>500</v>
      </c>
      <c r="F2224" s="70">
        <f t="shared" ca="1" si="131"/>
        <v>12000</v>
      </c>
      <c r="G2224" s="45"/>
      <c r="H2224" s="45"/>
      <c r="I2224" s="45"/>
      <c r="J2224" s="45"/>
    </row>
    <row r="2225" spans="1:10" ht="13.5" customHeight="1" x14ac:dyDescent="0.2">
      <c r="A2225" s="84">
        <v>43202005</v>
      </c>
      <c r="B2225" s="69" t="str">
        <f t="shared" ca="1" si="130"/>
        <v>Tarjeta flash de almacenamiento de memoria</v>
      </c>
      <c r="C2225" s="82" t="s">
        <v>1449</v>
      </c>
      <c r="D2225" s="81">
        <v>12</v>
      </c>
      <c r="E2225" s="71">
        <v>3000</v>
      </c>
      <c r="F2225" s="70">
        <f t="shared" ca="1" si="131"/>
        <v>36000</v>
      </c>
      <c r="G2225" s="45"/>
      <c r="H2225" s="45"/>
      <c r="I2225" s="45"/>
      <c r="J2225" s="45"/>
    </row>
    <row r="2226" spans="1:10" ht="13.5" customHeight="1" x14ac:dyDescent="0.2">
      <c r="A2226" s="84">
        <v>26121616</v>
      </c>
      <c r="B2226" s="69" t="str">
        <f t="shared" ca="1" si="130"/>
        <v>Cable de telecomunicaciones</v>
      </c>
      <c r="C2226" s="82" t="s">
        <v>16988</v>
      </c>
      <c r="D2226" s="81">
        <v>3</v>
      </c>
      <c r="E2226" s="71">
        <v>6000</v>
      </c>
      <c r="F2226" s="70">
        <f t="shared" ca="1" si="131"/>
        <v>18000</v>
      </c>
      <c r="G2226" s="45"/>
      <c r="H2226" s="45"/>
      <c r="I2226" s="45"/>
      <c r="J2226" s="45"/>
    </row>
    <row r="2227" spans="1:10" ht="13.5" customHeight="1" x14ac:dyDescent="0.2">
      <c r="A2227" s="84">
        <v>32101626</v>
      </c>
      <c r="B2227" s="69" t="str">
        <f t="shared" ca="1" si="130"/>
        <v>Microprocesadores</v>
      </c>
      <c r="C2227" s="82" t="s">
        <v>1449</v>
      </c>
      <c r="D2227" s="81">
        <v>9</v>
      </c>
      <c r="E2227" s="71">
        <v>4000</v>
      </c>
      <c r="F2227" s="70">
        <f t="shared" ca="1" si="131"/>
        <v>36000</v>
      </c>
      <c r="G2227" s="45"/>
      <c r="H2227" s="45"/>
      <c r="I2227" s="45"/>
      <c r="J2227" s="45"/>
    </row>
    <row r="2228" spans="1:10" ht="13.5" customHeight="1" x14ac:dyDescent="0.2">
      <c r="A2228" s="84">
        <v>43201404</v>
      </c>
      <c r="B2228" s="69" t="str">
        <f t="shared" ca="1" si="130"/>
        <v>Tarjetas de interface de red</v>
      </c>
      <c r="C2228" s="82" t="s">
        <v>1449</v>
      </c>
      <c r="D2228" s="81">
        <v>3</v>
      </c>
      <c r="E2228" s="71">
        <v>3000</v>
      </c>
      <c r="F2228" s="70">
        <f t="shared" ca="1" si="131"/>
        <v>9000</v>
      </c>
      <c r="G2228" s="45"/>
      <c r="H2228" s="45"/>
      <c r="I2228" s="45"/>
      <c r="J2228" s="45"/>
    </row>
    <row r="2229" spans="1:10" ht="14.1" customHeight="1" x14ac:dyDescent="0.2">
      <c r="A2229" s="45"/>
      <c r="B2229" s="45"/>
      <c r="C2229" s="45"/>
      <c r="D2229" s="45"/>
      <c r="E2229" s="73" t="s">
        <v>12550</v>
      </c>
      <c r="F2229" s="74">
        <f ca="1">SUM(Table387[MONTO TOTAL ESTIMADO])</f>
        <v>2949800</v>
      </c>
      <c r="G2229" s="45"/>
      <c r="H2229" s="45" t="str">
        <f>C2211</f>
        <v>Bienes</v>
      </c>
      <c r="I2229" s="45" t="str">
        <f>E2211</f>
        <v>No</v>
      </c>
      <c r="J2229" s="45" t="str">
        <f>D2211</f>
        <v>Comparacion de Precios</v>
      </c>
    </row>
    <row r="2230" spans="1:10" ht="14.1" customHeight="1" thickBot="1" x14ac:dyDescent="0.3"/>
    <row r="2231" spans="1:10" ht="33.75" customHeight="1" thickBot="1" x14ac:dyDescent="0.25">
      <c r="A2231" s="64" t="s">
        <v>16382</v>
      </c>
      <c r="B2231" s="64" t="s">
        <v>161</v>
      </c>
      <c r="C2231" s="64" t="s">
        <v>11724</v>
      </c>
      <c r="D2231" s="64" t="s">
        <v>14377</v>
      </c>
      <c r="E2231" s="64" t="s">
        <v>10962</v>
      </c>
      <c r="F2231" s="64" t="s">
        <v>11095</v>
      </c>
      <c r="G2231" s="45"/>
      <c r="H2231" s="45"/>
      <c r="I2231" s="45"/>
      <c r="J2231" s="45"/>
    </row>
    <row r="2232" spans="1:10" ht="13.5" customHeight="1" thickBot="1" x14ac:dyDescent="0.25">
      <c r="A2232" s="66" t="s">
        <v>18874</v>
      </c>
      <c r="B2232" s="66" t="s">
        <v>18875</v>
      </c>
      <c r="C2232" s="66" t="s">
        <v>17798</v>
      </c>
      <c r="D2232" s="66" t="s">
        <v>1875</v>
      </c>
      <c r="E2232" s="66" t="s">
        <v>17854</v>
      </c>
      <c r="F2232" s="66"/>
      <c r="G2232" s="45"/>
      <c r="H2232" s="45"/>
      <c r="I2232" s="45"/>
      <c r="J2232" s="45"/>
    </row>
    <row r="2233" spans="1:10" ht="14.1" customHeight="1" thickBot="1" x14ac:dyDescent="0.25">
      <c r="A2233" s="101" t="s">
        <v>14827</v>
      </c>
      <c r="B2233" s="67" t="s">
        <v>8528</v>
      </c>
      <c r="C2233" s="76">
        <v>44562</v>
      </c>
      <c r="D2233" s="101" t="s">
        <v>9386</v>
      </c>
      <c r="E2233" s="67" t="s">
        <v>13093</v>
      </c>
      <c r="F2233" s="66" t="s">
        <v>3080</v>
      </c>
      <c r="G2233" s="45"/>
      <c r="H2233" s="45"/>
      <c r="I2233" s="45"/>
      <c r="J2233" s="45"/>
    </row>
    <row r="2234" spans="1:10" ht="14.1" customHeight="1" thickBot="1" x14ac:dyDescent="0.25">
      <c r="A2234" s="102"/>
      <c r="B2234" s="67" t="s">
        <v>1786</v>
      </c>
      <c r="C2234" s="95">
        <f>IF(C2233="","",IF(AND(MONTH(C2233)&gt;=1,MONTH(C2233)&lt;=3),1,IF(AND(MONTH(C2233)&gt;=4,MONTH(C2233)&lt;=6),2,IF(AND(MONTH(C2233)&gt;=7,MONTH(C2233)&lt;=9),3,4))))</f>
        <v>1</v>
      </c>
      <c r="D2234" s="102"/>
      <c r="E2234" s="67" t="s">
        <v>2417</v>
      </c>
      <c r="F2234" s="66" t="s">
        <v>11112</v>
      </c>
      <c r="G2234" s="45"/>
      <c r="H2234" s="45"/>
      <c r="I2234" s="45"/>
      <c r="J2234" s="45"/>
    </row>
    <row r="2235" spans="1:10" ht="14.1" customHeight="1" thickBot="1" x14ac:dyDescent="0.25">
      <c r="A2235" s="102"/>
      <c r="B2235" s="67" t="s">
        <v>12942</v>
      </c>
      <c r="C2235" s="76">
        <v>44651</v>
      </c>
      <c r="D2235" s="102"/>
      <c r="E2235" s="67" t="s">
        <v>3073</v>
      </c>
      <c r="F2235" s="66" t="s">
        <v>11112</v>
      </c>
      <c r="G2235" s="45"/>
      <c r="H2235" s="45"/>
      <c r="I2235" s="45"/>
      <c r="J2235" s="45"/>
    </row>
    <row r="2236" spans="1:10" ht="14.1" customHeight="1" thickBot="1" x14ac:dyDescent="0.25">
      <c r="A2236" s="102"/>
      <c r="B2236" s="67" t="s">
        <v>1786</v>
      </c>
      <c r="C2236" s="95">
        <f>IF(C2235="","",IF(AND(MONTH(C2235)&gt;=1,MONTH(C2235)&lt;=3),1,IF(AND(MONTH(C2235)&gt;=4,MONTH(C2235)&lt;=6),2,IF(AND(MONTH(C2235)&gt;=7,MONTH(C2235)&lt;=9),3,4))))</f>
        <v>1</v>
      </c>
      <c r="D2236" s="102"/>
      <c r="E2236" s="67" t="s">
        <v>13192</v>
      </c>
      <c r="F2236" s="66" t="s">
        <v>11112</v>
      </c>
      <c r="G2236" s="45"/>
      <c r="H2236" s="45"/>
      <c r="I2236" s="45"/>
      <c r="J2236" s="45"/>
    </row>
    <row r="2237" spans="1:10" ht="14.1" customHeight="1" thickBot="1" x14ac:dyDescent="0.25">
      <c r="A2237" s="45"/>
      <c r="B2237" s="45"/>
      <c r="C2237" s="45"/>
      <c r="D2237" s="45"/>
      <c r="E2237" s="45"/>
      <c r="F2237" s="45"/>
      <c r="G2237" s="45"/>
      <c r="H2237" s="45"/>
      <c r="I2237" s="45"/>
      <c r="J2237" s="45"/>
    </row>
    <row r="2238" spans="1:10" ht="14.1" customHeight="1" thickBot="1" x14ac:dyDescent="0.25">
      <c r="A2238" s="72" t="s">
        <v>15735</v>
      </c>
      <c r="B2238" s="72" t="s">
        <v>16146</v>
      </c>
      <c r="C2238" s="72" t="s">
        <v>15641</v>
      </c>
      <c r="D2238" s="72" t="s">
        <v>15251</v>
      </c>
      <c r="E2238" s="72" t="s">
        <v>6932</v>
      </c>
      <c r="F2238" s="72" t="s">
        <v>15280</v>
      </c>
      <c r="G2238" s="45"/>
      <c r="H2238" s="45"/>
      <c r="I2238" s="45"/>
      <c r="J2238" s="45"/>
    </row>
    <row r="2239" spans="1:10" ht="14.1" customHeight="1" x14ac:dyDescent="0.2">
      <c r="A2239" s="94">
        <v>43231513</v>
      </c>
      <c r="B2239" s="69" t="str">
        <f ca="1">IFERROR(INDEX(UNSPSCDes,MATCH(INDIRECT(ADDRESS(ROW(),COLUMN()-1,4)),UNSPSCCode,0)),"")</f>
        <v>Software para oficinas</v>
      </c>
      <c r="C2239" s="82" t="s">
        <v>1449</v>
      </c>
      <c r="D2239" s="81">
        <v>113</v>
      </c>
      <c r="E2239" s="71">
        <v>5500</v>
      </c>
      <c r="F2239" s="70">
        <f ca="1">INDIRECT(ADDRESS(ROW(),COLUMN()-2,4))*INDIRECT(ADDRESS(ROW(),COLUMN()-1,4))</f>
        <v>621500</v>
      </c>
      <c r="G2239" s="45"/>
      <c r="H2239" s="45"/>
      <c r="I2239" s="45"/>
      <c r="J2239" s="45"/>
    </row>
    <row r="2240" spans="1:10" ht="13.5" customHeight="1" x14ac:dyDescent="0.2">
      <c r="A2240" s="94">
        <v>43231513</v>
      </c>
      <c r="B2240" s="69" t="str">
        <f ca="1">IFERROR(INDEX(UNSPSCDes,MATCH(INDIRECT(ADDRESS(ROW(),COLUMN()-1,4)),UNSPSCCode,0)),"")</f>
        <v>Software para oficinas</v>
      </c>
      <c r="C2240" s="82" t="s">
        <v>1449</v>
      </c>
      <c r="D2240" s="81">
        <v>98</v>
      </c>
      <c r="E2240" s="71">
        <v>8000</v>
      </c>
      <c r="F2240" s="70">
        <f ca="1">INDIRECT(ADDRESS(ROW(),COLUMN()-2,4))*INDIRECT(ADDRESS(ROW(),COLUMN()-1,4))</f>
        <v>784000</v>
      </c>
      <c r="G2240" s="45"/>
      <c r="H2240" s="45"/>
      <c r="I2240" s="45"/>
      <c r="J2240" s="45"/>
    </row>
    <row r="2241" spans="1:10" ht="14.1" customHeight="1" x14ac:dyDescent="0.2">
      <c r="A2241" s="45"/>
      <c r="B2241" s="45"/>
      <c r="C2241" s="45"/>
      <c r="D2241" s="45"/>
      <c r="E2241" s="73" t="s">
        <v>12550</v>
      </c>
      <c r="F2241" s="74">
        <f ca="1">SUM(Table388[MONTO TOTAL ESTIMADO])</f>
        <v>1405500</v>
      </c>
      <c r="G2241" s="45"/>
      <c r="H2241" s="45" t="str">
        <f>C2232</f>
        <v>Bienes</v>
      </c>
      <c r="I2241" s="45" t="str">
        <f>E2232</f>
        <v>No</v>
      </c>
      <c r="J2241" s="45" t="str">
        <f>D2232</f>
        <v>Comparacion de Precios</v>
      </c>
    </row>
    <row r="2242" spans="1:10" ht="14.1" customHeight="1" thickBot="1" x14ac:dyDescent="0.3"/>
    <row r="2243" spans="1:10" ht="33.75" customHeight="1" thickBot="1" x14ac:dyDescent="0.25">
      <c r="A2243" s="64" t="s">
        <v>16382</v>
      </c>
      <c r="B2243" s="64" t="s">
        <v>161</v>
      </c>
      <c r="C2243" s="64" t="s">
        <v>11724</v>
      </c>
      <c r="D2243" s="64" t="s">
        <v>14377</v>
      </c>
      <c r="E2243" s="64" t="s">
        <v>10962</v>
      </c>
      <c r="F2243" s="64" t="s">
        <v>11095</v>
      </c>
      <c r="G2243" s="45"/>
      <c r="H2243" s="45"/>
      <c r="I2243" s="45"/>
      <c r="J2243" s="45"/>
    </row>
    <row r="2244" spans="1:10" ht="13.5" customHeight="1" thickBot="1" x14ac:dyDescent="0.25">
      <c r="A2244" s="66" t="s">
        <v>18874</v>
      </c>
      <c r="B2244" s="66" t="s">
        <v>18875</v>
      </c>
      <c r="C2244" s="66" t="s">
        <v>17798</v>
      </c>
      <c r="D2244" s="66" t="s">
        <v>1875</v>
      </c>
      <c r="E2244" s="66" t="s">
        <v>17854</v>
      </c>
      <c r="F2244" s="66"/>
      <c r="G2244" s="45"/>
      <c r="H2244" s="45"/>
      <c r="I2244" s="45"/>
      <c r="J2244" s="45"/>
    </row>
    <row r="2245" spans="1:10" ht="14.1" customHeight="1" thickBot="1" x14ac:dyDescent="0.25">
      <c r="A2245" s="101" t="s">
        <v>14827</v>
      </c>
      <c r="B2245" s="67" t="s">
        <v>8528</v>
      </c>
      <c r="C2245" s="76">
        <v>44652</v>
      </c>
      <c r="D2245" s="101" t="s">
        <v>9386</v>
      </c>
      <c r="E2245" s="67" t="s">
        <v>13093</v>
      </c>
      <c r="F2245" s="66" t="s">
        <v>3080</v>
      </c>
      <c r="G2245" s="45"/>
      <c r="H2245" s="45"/>
      <c r="I2245" s="45"/>
      <c r="J2245" s="45"/>
    </row>
    <row r="2246" spans="1:10" ht="14.1" customHeight="1" thickBot="1" x14ac:dyDescent="0.25">
      <c r="A2246" s="102"/>
      <c r="B2246" s="67" t="s">
        <v>1786</v>
      </c>
      <c r="C2246" s="95">
        <f>IF(C2245="","",IF(AND(MONTH(C2245)&gt;=1,MONTH(C2245)&lt;=3),1,IF(AND(MONTH(C2245)&gt;=4,MONTH(C2245)&lt;=6),2,IF(AND(MONTH(C2245)&gt;=7,MONTH(C2245)&lt;=9),3,4))))</f>
        <v>2</v>
      </c>
      <c r="D2246" s="102"/>
      <c r="E2246" s="67" t="s">
        <v>2417</v>
      </c>
      <c r="F2246" s="66" t="s">
        <v>11112</v>
      </c>
      <c r="G2246" s="45"/>
      <c r="H2246" s="45"/>
      <c r="I2246" s="45"/>
      <c r="J2246" s="45"/>
    </row>
    <row r="2247" spans="1:10" ht="14.1" customHeight="1" thickBot="1" x14ac:dyDescent="0.25">
      <c r="A2247" s="102"/>
      <c r="B2247" s="67" t="s">
        <v>12942</v>
      </c>
      <c r="C2247" s="76">
        <v>44742</v>
      </c>
      <c r="D2247" s="102"/>
      <c r="E2247" s="67" t="s">
        <v>3073</v>
      </c>
      <c r="F2247" s="66" t="s">
        <v>11112</v>
      </c>
      <c r="G2247" s="45"/>
      <c r="H2247" s="45"/>
      <c r="I2247" s="45"/>
      <c r="J2247" s="45"/>
    </row>
    <row r="2248" spans="1:10" ht="14.1" customHeight="1" thickBot="1" x14ac:dyDescent="0.25">
      <c r="A2248" s="102"/>
      <c r="B2248" s="67" t="s">
        <v>1786</v>
      </c>
      <c r="C2248" s="95">
        <f>IF(C2247="","",IF(AND(MONTH(C2247)&gt;=1,MONTH(C2247)&lt;=3),1,IF(AND(MONTH(C2247)&gt;=4,MONTH(C2247)&lt;=6),2,IF(AND(MONTH(C2247)&gt;=7,MONTH(C2247)&lt;=9),3,4))))</f>
        <v>2</v>
      </c>
      <c r="D2248" s="102"/>
      <c r="E2248" s="67" t="s">
        <v>13192</v>
      </c>
      <c r="F2248" s="66" t="s">
        <v>11112</v>
      </c>
      <c r="G2248" s="45"/>
      <c r="H2248" s="45"/>
      <c r="I2248" s="45"/>
      <c r="J2248" s="45"/>
    </row>
    <row r="2249" spans="1:10" ht="14.1" customHeight="1" thickBot="1" x14ac:dyDescent="0.25">
      <c r="A2249" s="45"/>
      <c r="B2249" s="45"/>
      <c r="C2249" s="45"/>
      <c r="D2249" s="45"/>
      <c r="E2249" s="45"/>
      <c r="F2249" s="45"/>
      <c r="G2249" s="45"/>
      <c r="H2249" s="45"/>
      <c r="I2249" s="45"/>
      <c r="J2249" s="45"/>
    </row>
    <row r="2250" spans="1:10" ht="14.1" customHeight="1" thickBot="1" x14ac:dyDescent="0.25">
      <c r="A2250" s="72" t="s">
        <v>15735</v>
      </c>
      <c r="B2250" s="72" t="s">
        <v>16146</v>
      </c>
      <c r="C2250" s="72" t="s">
        <v>15641</v>
      </c>
      <c r="D2250" s="72" t="s">
        <v>15251</v>
      </c>
      <c r="E2250" s="72" t="s">
        <v>6932</v>
      </c>
      <c r="F2250" s="72" t="s">
        <v>15280</v>
      </c>
      <c r="G2250" s="45"/>
      <c r="H2250" s="45"/>
      <c r="I2250" s="45"/>
      <c r="J2250" s="45"/>
    </row>
    <row r="2251" spans="1:10" ht="14.1" customHeight="1" x14ac:dyDescent="0.2">
      <c r="A2251" s="94">
        <v>43231513</v>
      </c>
      <c r="B2251" s="69" t="str">
        <f ca="1">IFERROR(INDEX(UNSPSCDes,MATCH(INDIRECT(ADDRESS(ROW(),COLUMN()-1,4)),UNSPSCCode,0)),"")</f>
        <v>Software para oficinas</v>
      </c>
      <c r="C2251" s="82" t="s">
        <v>1449</v>
      </c>
      <c r="D2251" s="81">
        <v>113</v>
      </c>
      <c r="E2251" s="71">
        <v>5500</v>
      </c>
      <c r="F2251" s="70">
        <f ca="1">INDIRECT(ADDRESS(ROW(),COLUMN()-2,4))*INDIRECT(ADDRESS(ROW(),COLUMN()-1,4))</f>
        <v>621500</v>
      </c>
      <c r="G2251" s="45"/>
      <c r="H2251" s="45"/>
      <c r="I2251" s="45"/>
      <c r="J2251" s="45"/>
    </row>
    <row r="2252" spans="1:10" ht="13.5" customHeight="1" x14ac:dyDescent="0.2">
      <c r="A2252" s="94">
        <v>43231513</v>
      </c>
      <c r="B2252" s="69" t="str">
        <f ca="1">IFERROR(INDEX(UNSPSCDes,MATCH(INDIRECT(ADDRESS(ROW(),COLUMN()-1,4)),UNSPSCCode,0)),"")</f>
        <v>Software para oficinas</v>
      </c>
      <c r="C2252" s="82" t="s">
        <v>1449</v>
      </c>
      <c r="D2252" s="81">
        <v>98</v>
      </c>
      <c r="E2252" s="71">
        <v>8000</v>
      </c>
      <c r="F2252" s="70">
        <f ca="1">INDIRECT(ADDRESS(ROW(),COLUMN()-2,4))*INDIRECT(ADDRESS(ROW(),COLUMN()-1,4))</f>
        <v>784000</v>
      </c>
      <c r="G2252" s="45"/>
      <c r="H2252" s="45"/>
      <c r="I2252" s="45"/>
      <c r="J2252" s="45"/>
    </row>
    <row r="2253" spans="1:10" ht="13.5" customHeight="1" x14ac:dyDescent="0.2">
      <c r="A2253" s="81">
        <v>43231511</v>
      </c>
      <c r="B2253" s="69" t="str">
        <f ca="1">IFERROR(INDEX(UNSPSCDes,MATCH(INDIRECT(ADDRESS(ROW(),COLUMN()-1,4)),UNSPSCCode,0)),"")</f>
        <v>Software de sistemas expertos</v>
      </c>
      <c r="C2253" s="82" t="s">
        <v>1449</v>
      </c>
      <c r="D2253" s="81">
        <v>2</v>
      </c>
      <c r="E2253" s="71">
        <v>7500000</v>
      </c>
      <c r="F2253" s="70">
        <f ca="1">INDIRECT(ADDRESS(ROW(),COLUMN()-2,4))*INDIRECT(ADDRESS(ROW(),COLUMN()-1,4))</f>
        <v>15000000</v>
      </c>
      <c r="G2253" s="45"/>
      <c r="H2253" s="45"/>
      <c r="I2253" s="45"/>
      <c r="J2253" s="45"/>
    </row>
    <row r="2254" spans="1:10" ht="13.5" customHeight="1" x14ac:dyDescent="0.2">
      <c r="A2254" s="94">
        <v>43231511</v>
      </c>
      <c r="B2254" s="69" t="str">
        <f ca="1">IFERROR(INDEX(UNSPSCDes,MATCH(INDIRECT(ADDRESS(ROW(),COLUMN()-1,4)),UNSPSCCode,0)),"")</f>
        <v>Software de sistemas expertos</v>
      </c>
      <c r="C2254" s="82" t="s">
        <v>1449</v>
      </c>
      <c r="D2254" s="81">
        <v>1</v>
      </c>
      <c r="E2254" s="71">
        <v>22000000</v>
      </c>
      <c r="F2254" s="70">
        <f ca="1">INDIRECT(ADDRESS(ROW(),COLUMN()-2,4))*INDIRECT(ADDRESS(ROW(),COLUMN()-1,4))</f>
        <v>22000000</v>
      </c>
      <c r="G2254" s="45"/>
      <c r="H2254" s="45"/>
      <c r="I2254" s="45"/>
      <c r="J2254" s="45"/>
    </row>
    <row r="2255" spans="1:10" ht="14.1" customHeight="1" x14ac:dyDescent="0.2">
      <c r="A2255" s="45"/>
      <c r="B2255" s="45"/>
      <c r="C2255" s="45"/>
      <c r="D2255" s="45"/>
      <c r="E2255" s="73" t="s">
        <v>12550</v>
      </c>
      <c r="F2255" s="74">
        <f ca="1">SUM(Table389[MONTO TOTAL ESTIMADO])</f>
        <v>38405500</v>
      </c>
      <c r="G2255" s="45"/>
      <c r="H2255" s="45" t="str">
        <f>C2244</f>
        <v>Bienes</v>
      </c>
      <c r="I2255" s="45" t="str">
        <f>E2244</f>
        <v>No</v>
      </c>
      <c r="J2255" s="45" t="str">
        <f>D2244</f>
        <v>Comparacion de Precios</v>
      </c>
    </row>
    <row r="2256" spans="1:10" ht="14.1" customHeight="1" thickBot="1" x14ac:dyDescent="0.3"/>
    <row r="2257" spans="1:10" ht="33.75" customHeight="1" thickBot="1" x14ac:dyDescent="0.25">
      <c r="A2257" s="64" t="s">
        <v>16382</v>
      </c>
      <c r="B2257" s="64" t="s">
        <v>161</v>
      </c>
      <c r="C2257" s="64" t="s">
        <v>11724</v>
      </c>
      <c r="D2257" s="64" t="s">
        <v>14377</v>
      </c>
      <c r="E2257" s="64" t="s">
        <v>10962</v>
      </c>
      <c r="F2257" s="64" t="s">
        <v>11095</v>
      </c>
      <c r="G2257" s="45"/>
      <c r="H2257" s="45"/>
      <c r="I2257" s="45"/>
      <c r="J2257" s="45"/>
    </row>
    <row r="2258" spans="1:10" ht="13.5" customHeight="1" thickBot="1" x14ac:dyDescent="0.25">
      <c r="A2258" s="66" t="s">
        <v>18874</v>
      </c>
      <c r="B2258" s="66" t="s">
        <v>18875</v>
      </c>
      <c r="C2258" s="66" t="s">
        <v>17798</v>
      </c>
      <c r="D2258" s="66" t="s">
        <v>17483</v>
      </c>
      <c r="E2258" s="66" t="s">
        <v>17854</v>
      </c>
      <c r="F2258" s="66"/>
      <c r="G2258" s="45"/>
      <c r="H2258" s="45"/>
      <c r="I2258" s="45"/>
      <c r="J2258" s="45"/>
    </row>
    <row r="2259" spans="1:10" ht="14.1" customHeight="1" thickBot="1" x14ac:dyDescent="0.25">
      <c r="A2259" s="101" t="s">
        <v>14827</v>
      </c>
      <c r="B2259" s="67" t="s">
        <v>8528</v>
      </c>
      <c r="C2259" s="76">
        <v>44743</v>
      </c>
      <c r="D2259" s="101" t="s">
        <v>9386</v>
      </c>
      <c r="E2259" s="67" t="s">
        <v>13093</v>
      </c>
      <c r="F2259" s="66" t="s">
        <v>3080</v>
      </c>
      <c r="G2259" s="45"/>
      <c r="H2259" s="45"/>
      <c r="I2259" s="45"/>
      <c r="J2259" s="45"/>
    </row>
    <row r="2260" spans="1:10" ht="14.1" customHeight="1" thickBot="1" x14ac:dyDescent="0.25">
      <c r="A2260" s="102"/>
      <c r="B2260" s="67" t="s">
        <v>1786</v>
      </c>
      <c r="C2260" s="95">
        <f>IF(C2259="","",IF(AND(MONTH(C2259)&gt;=1,MONTH(C2259)&lt;=3),1,IF(AND(MONTH(C2259)&gt;=4,MONTH(C2259)&lt;=6),2,IF(AND(MONTH(C2259)&gt;=7,MONTH(C2259)&lt;=9),3,4))))</f>
        <v>3</v>
      </c>
      <c r="D2260" s="102"/>
      <c r="E2260" s="67" t="s">
        <v>2417</v>
      </c>
      <c r="F2260" s="66" t="s">
        <v>11112</v>
      </c>
      <c r="G2260" s="45"/>
      <c r="H2260" s="45"/>
      <c r="I2260" s="45"/>
      <c r="J2260" s="45"/>
    </row>
    <row r="2261" spans="1:10" ht="14.1" customHeight="1" thickBot="1" x14ac:dyDescent="0.25">
      <c r="A2261" s="102"/>
      <c r="B2261" s="67" t="s">
        <v>12942</v>
      </c>
      <c r="C2261" s="76">
        <v>44834</v>
      </c>
      <c r="D2261" s="102"/>
      <c r="E2261" s="67" t="s">
        <v>3073</v>
      </c>
      <c r="F2261" s="66" t="s">
        <v>11112</v>
      </c>
      <c r="G2261" s="45"/>
      <c r="H2261" s="45"/>
      <c r="I2261" s="45"/>
      <c r="J2261" s="45"/>
    </row>
    <row r="2262" spans="1:10" ht="14.1" customHeight="1" thickBot="1" x14ac:dyDescent="0.25">
      <c r="A2262" s="102"/>
      <c r="B2262" s="67" t="s">
        <v>1786</v>
      </c>
      <c r="C2262" s="95">
        <f>IF(C2261="","",IF(AND(MONTH(C2261)&gt;=1,MONTH(C2261)&lt;=3),1,IF(AND(MONTH(C2261)&gt;=4,MONTH(C2261)&lt;=6),2,IF(AND(MONTH(C2261)&gt;=7,MONTH(C2261)&lt;=9),3,4))))</f>
        <v>3</v>
      </c>
      <c r="D2262" s="102"/>
      <c r="E2262" s="67" t="s">
        <v>13192</v>
      </c>
      <c r="F2262" s="66" t="s">
        <v>11112</v>
      </c>
      <c r="G2262" s="45"/>
      <c r="H2262" s="45"/>
      <c r="I2262" s="45"/>
      <c r="J2262" s="45"/>
    </row>
    <row r="2263" spans="1:10" ht="14.1" customHeight="1" thickBot="1" x14ac:dyDescent="0.25">
      <c r="A2263" s="45"/>
      <c r="B2263" s="45"/>
      <c r="C2263" s="45"/>
      <c r="D2263" s="45"/>
      <c r="E2263" s="45"/>
      <c r="F2263" s="45"/>
      <c r="G2263" s="45"/>
      <c r="H2263" s="45"/>
      <c r="I2263" s="45"/>
      <c r="J2263" s="45"/>
    </row>
    <row r="2264" spans="1:10" ht="14.1" customHeight="1" thickBot="1" x14ac:dyDescent="0.25">
      <c r="A2264" s="72" t="s">
        <v>15735</v>
      </c>
      <c r="B2264" s="72" t="s">
        <v>16146</v>
      </c>
      <c r="C2264" s="72" t="s">
        <v>15641</v>
      </c>
      <c r="D2264" s="72" t="s">
        <v>15251</v>
      </c>
      <c r="E2264" s="72" t="s">
        <v>6932</v>
      </c>
      <c r="F2264" s="72" t="s">
        <v>15280</v>
      </c>
      <c r="G2264" s="45"/>
      <c r="H2264" s="45"/>
      <c r="I2264" s="45"/>
      <c r="J2264" s="45"/>
    </row>
    <row r="2265" spans="1:10" ht="14.1" customHeight="1" x14ac:dyDescent="0.2">
      <c r="A2265" s="94">
        <v>43231513</v>
      </c>
      <c r="B2265" s="69" t="str">
        <f ca="1">IFERROR(INDEX(UNSPSCDes,MATCH(INDIRECT(ADDRESS(ROW(),COLUMN()-1,4)),UNSPSCCode,0)),"")</f>
        <v>Software para oficinas</v>
      </c>
      <c r="C2265" s="82" t="s">
        <v>1449</v>
      </c>
      <c r="D2265" s="81">
        <v>103</v>
      </c>
      <c r="E2265" s="71">
        <v>20000</v>
      </c>
      <c r="F2265" s="70">
        <f ca="1">INDIRECT(ADDRESS(ROW(),COLUMN()-2,4))*INDIRECT(ADDRESS(ROW(),COLUMN()-1,4))</f>
        <v>2060000</v>
      </c>
      <c r="G2265" s="45"/>
      <c r="H2265" s="45"/>
      <c r="I2265" s="45"/>
      <c r="J2265" s="45"/>
    </row>
    <row r="2266" spans="1:10" ht="13.5" customHeight="1" x14ac:dyDescent="0.2">
      <c r="A2266" s="94">
        <v>43231513</v>
      </c>
      <c r="B2266" s="69" t="str">
        <f ca="1">IFERROR(INDEX(UNSPSCDes,MATCH(INDIRECT(ADDRESS(ROW(),COLUMN()-1,4)),UNSPSCCode,0)),"")</f>
        <v>Software para oficinas</v>
      </c>
      <c r="C2266" s="82" t="s">
        <v>1449</v>
      </c>
      <c r="D2266" s="81">
        <v>105</v>
      </c>
      <c r="E2266" s="71">
        <v>8000</v>
      </c>
      <c r="F2266" s="70">
        <f ca="1">INDIRECT(ADDRESS(ROW(),COLUMN()-2,4))*INDIRECT(ADDRESS(ROW(),COLUMN()-1,4))</f>
        <v>840000</v>
      </c>
      <c r="G2266" s="45"/>
      <c r="H2266" s="45"/>
      <c r="I2266" s="45"/>
      <c r="J2266" s="45"/>
    </row>
    <row r="2267" spans="1:10" ht="14.1" customHeight="1" x14ac:dyDescent="0.2">
      <c r="A2267" s="45"/>
      <c r="B2267" s="45"/>
      <c r="C2267" s="45"/>
      <c r="D2267" s="45"/>
      <c r="E2267" s="73" t="s">
        <v>12550</v>
      </c>
      <c r="F2267" s="74">
        <f ca="1">SUM(Table390[MONTO TOTAL ESTIMADO])</f>
        <v>2900000</v>
      </c>
      <c r="G2267" s="45"/>
      <c r="H2267" s="45" t="str">
        <f>C2258</f>
        <v>Bienes</v>
      </c>
      <c r="I2267" s="45" t="str">
        <f>E2258</f>
        <v>No</v>
      </c>
      <c r="J2267" s="45" t="str">
        <f>D2258</f>
        <v>Compras Menores</v>
      </c>
    </row>
    <row r="2268" spans="1:10" ht="14.1" customHeight="1" thickBot="1" x14ac:dyDescent="0.3"/>
    <row r="2269" spans="1:10" ht="33.75" customHeight="1" thickBot="1" x14ac:dyDescent="0.25">
      <c r="A2269" s="64" t="s">
        <v>16382</v>
      </c>
      <c r="B2269" s="64" t="s">
        <v>161</v>
      </c>
      <c r="C2269" s="64" t="s">
        <v>11724</v>
      </c>
      <c r="D2269" s="64" t="s">
        <v>14377</v>
      </c>
      <c r="E2269" s="64" t="s">
        <v>10962</v>
      </c>
      <c r="F2269" s="64" t="s">
        <v>11095</v>
      </c>
      <c r="G2269" s="45"/>
      <c r="H2269" s="45"/>
      <c r="I2269" s="45"/>
      <c r="J2269" s="45"/>
    </row>
    <row r="2270" spans="1:10" ht="13.5" customHeight="1" thickBot="1" x14ac:dyDescent="0.25">
      <c r="A2270" s="66" t="s">
        <v>18874</v>
      </c>
      <c r="B2270" s="66" t="s">
        <v>18875</v>
      </c>
      <c r="C2270" s="66" t="s">
        <v>17798</v>
      </c>
      <c r="D2270" s="66" t="s">
        <v>17483</v>
      </c>
      <c r="E2270" s="66" t="s">
        <v>17854</v>
      </c>
      <c r="F2270" s="66"/>
      <c r="G2270" s="45"/>
      <c r="H2270" s="45"/>
      <c r="I2270" s="45"/>
      <c r="J2270" s="45"/>
    </row>
    <row r="2271" spans="1:10" ht="14.1" customHeight="1" thickBot="1" x14ac:dyDescent="0.25">
      <c r="A2271" s="101" t="s">
        <v>14827</v>
      </c>
      <c r="B2271" s="67" t="s">
        <v>8528</v>
      </c>
      <c r="C2271" s="76">
        <v>44835</v>
      </c>
      <c r="D2271" s="101" t="s">
        <v>9386</v>
      </c>
      <c r="E2271" s="67" t="s">
        <v>13093</v>
      </c>
      <c r="F2271" s="66" t="s">
        <v>3080</v>
      </c>
      <c r="G2271" s="45"/>
      <c r="H2271" s="45"/>
      <c r="I2271" s="45"/>
      <c r="J2271" s="45"/>
    </row>
    <row r="2272" spans="1:10" ht="14.1" customHeight="1" thickBot="1" x14ac:dyDescent="0.25">
      <c r="A2272" s="102"/>
      <c r="B2272" s="67" t="s">
        <v>1786</v>
      </c>
      <c r="C2272" s="95">
        <f>IF(C2271="","",IF(AND(MONTH(C2271)&gt;=1,MONTH(C2271)&lt;=3),1,IF(AND(MONTH(C2271)&gt;=4,MONTH(C2271)&lt;=6),2,IF(AND(MONTH(C2271)&gt;=7,MONTH(C2271)&lt;=9),3,4))))</f>
        <v>4</v>
      </c>
      <c r="D2272" s="102"/>
      <c r="E2272" s="67" t="s">
        <v>2417</v>
      </c>
      <c r="F2272" s="66" t="s">
        <v>11112</v>
      </c>
      <c r="G2272" s="45"/>
      <c r="H2272" s="45"/>
      <c r="I2272" s="45"/>
      <c r="J2272" s="45"/>
    </row>
    <row r="2273" spans="1:10" ht="14.1" customHeight="1" thickBot="1" x14ac:dyDescent="0.25">
      <c r="A2273" s="102"/>
      <c r="B2273" s="67" t="s">
        <v>12942</v>
      </c>
      <c r="C2273" s="76">
        <v>44926</v>
      </c>
      <c r="D2273" s="102"/>
      <c r="E2273" s="67" t="s">
        <v>3073</v>
      </c>
      <c r="F2273" s="66" t="s">
        <v>11112</v>
      </c>
      <c r="G2273" s="45"/>
      <c r="H2273" s="45"/>
      <c r="I2273" s="45"/>
      <c r="J2273" s="45"/>
    </row>
    <row r="2274" spans="1:10" ht="14.1" customHeight="1" thickBot="1" x14ac:dyDescent="0.25">
      <c r="A2274" s="102"/>
      <c r="B2274" s="67" t="s">
        <v>1786</v>
      </c>
      <c r="C2274" s="95">
        <f>IF(C2273="","",IF(AND(MONTH(C2273)&gt;=1,MONTH(C2273)&lt;=3),1,IF(AND(MONTH(C2273)&gt;=4,MONTH(C2273)&lt;=6),2,IF(AND(MONTH(C2273)&gt;=7,MONTH(C2273)&lt;=9),3,4))))</f>
        <v>4</v>
      </c>
      <c r="D2274" s="102"/>
      <c r="E2274" s="67" t="s">
        <v>13192</v>
      </c>
      <c r="F2274" s="66" t="s">
        <v>11112</v>
      </c>
      <c r="G2274" s="45"/>
      <c r="H2274" s="45"/>
      <c r="I2274" s="45"/>
      <c r="J2274" s="45"/>
    </row>
    <row r="2275" spans="1:10" ht="14.1" customHeight="1" thickBot="1" x14ac:dyDescent="0.25">
      <c r="A2275" s="45"/>
      <c r="B2275" s="45"/>
      <c r="C2275" s="45"/>
      <c r="D2275" s="45"/>
      <c r="E2275" s="45"/>
      <c r="F2275" s="45"/>
      <c r="G2275" s="45"/>
      <c r="H2275" s="45"/>
      <c r="I2275" s="45"/>
      <c r="J2275" s="45"/>
    </row>
    <row r="2276" spans="1:10" ht="14.1" customHeight="1" thickBot="1" x14ac:dyDescent="0.25">
      <c r="A2276" s="72" t="s">
        <v>15735</v>
      </c>
      <c r="B2276" s="72" t="s">
        <v>16146</v>
      </c>
      <c r="C2276" s="72" t="s">
        <v>15641</v>
      </c>
      <c r="D2276" s="72" t="s">
        <v>15251</v>
      </c>
      <c r="E2276" s="72" t="s">
        <v>6932</v>
      </c>
      <c r="F2276" s="72" t="s">
        <v>15280</v>
      </c>
      <c r="G2276" s="45"/>
      <c r="H2276" s="45"/>
      <c r="I2276" s="45"/>
      <c r="J2276" s="45"/>
    </row>
    <row r="2277" spans="1:10" ht="14.1" customHeight="1" x14ac:dyDescent="0.2">
      <c r="A2277" s="94">
        <v>43231513</v>
      </c>
      <c r="B2277" s="69" t="str">
        <f ca="1">IFERROR(INDEX(UNSPSCDes,MATCH(INDIRECT(ADDRESS(ROW(),COLUMN()-1,4)),UNSPSCCode,0)),"")</f>
        <v>Software para oficinas</v>
      </c>
      <c r="C2277" s="82" t="s">
        <v>1449</v>
      </c>
      <c r="D2277" s="81">
        <v>113</v>
      </c>
      <c r="E2277" s="71">
        <v>8000</v>
      </c>
      <c r="F2277" s="70">
        <f ca="1">INDIRECT(ADDRESS(ROW(),COLUMN()-2,4))*INDIRECT(ADDRESS(ROW(),COLUMN()-1,4))</f>
        <v>904000</v>
      </c>
      <c r="G2277" s="45"/>
      <c r="H2277" s="45"/>
      <c r="I2277" s="45"/>
      <c r="J2277" s="45"/>
    </row>
    <row r="2278" spans="1:10" ht="13.5" customHeight="1" x14ac:dyDescent="0.2">
      <c r="A2278" s="94">
        <v>43231513</v>
      </c>
      <c r="B2278" s="69" t="str">
        <f ca="1">IFERROR(INDEX(UNSPSCDes,MATCH(INDIRECT(ADDRESS(ROW(),COLUMN()-1,4)),UNSPSCCode,0)),"")</f>
        <v>Software para oficinas</v>
      </c>
      <c r="C2278" s="82" t="s">
        <v>1449</v>
      </c>
      <c r="D2278" s="81">
        <v>105</v>
      </c>
      <c r="E2278" s="71">
        <v>7000</v>
      </c>
      <c r="F2278" s="70">
        <f ca="1">INDIRECT(ADDRESS(ROW(),COLUMN()-2,4))*INDIRECT(ADDRESS(ROW(),COLUMN()-1,4))</f>
        <v>735000</v>
      </c>
      <c r="G2278" s="45"/>
      <c r="H2278" s="45"/>
      <c r="I2278" s="45"/>
      <c r="J2278" s="45"/>
    </row>
    <row r="2279" spans="1:10" ht="14.1" customHeight="1" x14ac:dyDescent="0.2">
      <c r="A2279" s="45"/>
      <c r="B2279" s="45"/>
      <c r="C2279" s="45"/>
      <c r="D2279" s="45"/>
      <c r="E2279" s="73" t="s">
        <v>12550</v>
      </c>
      <c r="F2279" s="74">
        <f ca="1">SUM(Table391[MONTO TOTAL ESTIMADO])</f>
        <v>1639000</v>
      </c>
      <c r="G2279" s="45"/>
      <c r="H2279" s="45" t="str">
        <f>C2270</f>
        <v>Bienes</v>
      </c>
      <c r="I2279" s="45" t="str">
        <f>E2270</f>
        <v>No</v>
      </c>
      <c r="J2279" s="45" t="str">
        <f>D2270</f>
        <v>Compras Menores</v>
      </c>
    </row>
    <row r="2280" spans="1:10" ht="14.1" customHeight="1" thickBot="1" x14ac:dyDescent="0.3"/>
    <row r="2281" spans="1:10" ht="33.75" customHeight="1" thickBot="1" x14ac:dyDescent="0.25">
      <c r="A2281" s="64" t="s">
        <v>16382</v>
      </c>
      <c r="B2281" s="64" t="s">
        <v>161</v>
      </c>
      <c r="C2281" s="64" t="s">
        <v>11724</v>
      </c>
      <c r="D2281" s="64" t="s">
        <v>14377</v>
      </c>
      <c r="E2281" s="64" t="s">
        <v>10962</v>
      </c>
      <c r="F2281" s="64" t="s">
        <v>11095</v>
      </c>
      <c r="G2281" s="45"/>
      <c r="H2281" s="45"/>
      <c r="I2281" s="45"/>
      <c r="J2281" s="45"/>
    </row>
    <row r="2282" spans="1:10" ht="13.5" customHeight="1" thickBot="1" x14ac:dyDescent="0.25">
      <c r="A2282" s="66" t="s">
        <v>18876</v>
      </c>
      <c r="B2282" s="66" t="s">
        <v>18877</v>
      </c>
      <c r="C2282" s="66" t="s">
        <v>17798</v>
      </c>
      <c r="D2282" s="66" t="s">
        <v>10171</v>
      </c>
      <c r="E2282" s="66" t="s">
        <v>17854</v>
      </c>
      <c r="F2282" s="66"/>
      <c r="G2282" s="45"/>
      <c r="H2282" s="45"/>
      <c r="I2282" s="45"/>
      <c r="J2282" s="45"/>
    </row>
    <row r="2283" spans="1:10" ht="14.1" customHeight="1" thickBot="1" x14ac:dyDescent="0.25">
      <c r="A2283" s="101" t="s">
        <v>14827</v>
      </c>
      <c r="B2283" s="67" t="s">
        <v>8528</v>
      </c>
      <c r="C2283" s="76">
        <v>44562</v>
      </c>
      <c r="D2283" s="101" t="s">
        <v>9386</v>
      </c>
      <c r="E2283" s="67" t="s">
        <v>13093</v>
      </c>
      <c r="F2283" s="66" t="s">
        <v>3080</v>
      </c>
      <c r="G2283" s="45"/>
      <c r="H2283" s="45"/>
      <c r="I2283" s="45"/>
      <c r="J2283" s="45"/>
    </row>
    <row r="2284" spans="1:10" ht="14.1" customHeight="1" thickBot="1" x14ac:dyDescent="0.25">
      <c r="A2284" s="102"/>
      <c r="B2284" s="67" t="s">
        <v>1786</v>
      </c>
      <c r="C2284" s="95">
        <f>IF(C2283="","",IF(AND(MONTH(C2283)&gt;=1,MONTH(C2283)&lt;=3),1,IF(AND(MONTH(C2283)&gt;=4,MONTH(C2283)&lt;=6),2,IF(AND(MONTH(C2283)&gt;=7,MONTH(C2283)&lt;=9),3,4))))</f>
        <v>1</v>
      </c>
      <c r="D2284" s="102"/>
      <c r="E2284" s="67" t="s">
        <v>2417</v>
      </c>
      <c r="F2284" s="66" t="s">
        <v>11112</v>
      </c>
      <c r="G2284" s="45"/>
      <c r="H2284" s="45"/>
      <c r="I2284" s="45"/>
      <c r="J2284" s="45"/>
    </row>
    <row r="2285" spans="1:10" ht="14.1" customHeight="1" thickBot="1" x14ac:dyDescent="0.25">
      <c r="A2285" s="102"/>
      <c r="B2285" s="67" t="s">
        <v>12942</v>
      </c>
      <c r="C2285" s="76">
        <v>44651</v>
      </c>
      <c r="D2285" s="102"/>
      <c r="E2285" s="67" t="s">
        <v>3073</v>
      </c>
      <c r="F2285" s="66" t="s">
        <v>11112</v>
      </c>
      <c r="G2285" s="45"/>
      <c r="H2285" s="45"/>
      <c r="I2285" s="45"/>
      <c r="J2285" s="45"/>
    </row>
    <row r="2286" spans="1:10" ht="14.1" customHeight="1" thickBot="1" x14ac:dyDescent="0.25">
      <c r="A2286" s="102"/>
      <c r="B2286" s="67" t="s">
        <v>1786</v>
      </c>
      <c r="C2286" s="95">
        <f>IF(C2285="","",IF(AND(MONTH(C2285)&gt;=1,MONTH(C2285)&lt;=3),1,IF(AND(MONTH(C2285)&gt;=4,MONTH(C2285)&lt;=6),2,IF(AND(MONTH(C2285)&gt;=7,MONTH(C2285)&lt;=9),3,4))))</f>
        <v>1</v>
      </c>
      <c r="D2286" s="102"/>
      <c r="E2286" s="67" t="s">
        <v>13192</v>
      </c>
      <c r="F2286" s="66" t="s">
        <v>11112</v>
      </c>
      <c r="G2286" s="45"/>
      <c r="H2286" s="45"/>
      <c r="I2286" s="45"/>
      <c r="J2286" s="45"/>
    </row>
    <row r="2287" spans="1:10" ht="14.1" customHeight="1" thickBot="1" x14ac:dyDescent="0.25">
      <c r="A2287" s="45"/>
      <c r="B2287" s="45"/>
      <c r="C2287" s="45"/>
      <c r="D2287" s="45"/>
      <c r="E2287" s="45"/>
      <c r="F2287" s="45"/>
      <c r="G2287" s="45"/>
      <c r="H2287" s="45"/>
      <c r="I2287" s="45"/>
      <c r="J2287" s="45"/>
    </row>
    <row r="2288" spans="1:10" ht="14.1" customHeight="1" thickBot="1" x14ac:dyDescent="0.25">
      <c r="A2288" s="72" t="s">
        <v>15735</v>
      </c>
      <c r="B2288" s="72" t="s">
        <v>16146</v>
      </c>
      <c r="C2288" s="72" t="s">
        <v>15641</v>
      </c>
      <c r="D2288" s="72" t="s">
        <v>15251</v>
      </c>
      <c r="E2288" s="72" t="s">
        <v>6932</v>
      </c>
      <c r="F2288" s="72" t="s">
        <v>15280</v>
      </c>
      <c r="G2288" s="45"/>
      <c r="H2288" s="45"/>
      <c r="I2288" s="45"/>
      <c r="J2288" s="45"/>
    </row>
    <row r="2289" spans="1:10" ht="14.1" customHeight="1" x14ac:dyDescent="0.2">
      <c r="A2289" s="81">
        <v>44103103</v>
      </c>
      <c r="B2289" s="69" t="str">
        <f ca="1">IFERROR(INDEX(UNSPSCDes,MATCH(INDIRECT(ADDRESS(ROW(),COLUMN()-1,4)),UNSPSCCode,0)),"")</f>
        <v>Tóner para impresoras o fax</v>
      </c>
      <c r="C2289" s="86" t="s">
        <v>1449</v>
      </c>
      <c r="D2289" s="81">
        <v>25</v>
      </c>
      <c r="E2289" s="71">
        <v>5000</v>
      </c>
      <c r="F2289" s="70">
        <f ca="1">INDIRECT(ADDRESS(ROW(),COLUMN()-2,4))*INDIRECT(ADDRESS(ROW(),COLUMN()-1,4))</f>
        <v>125000</v>
      </c>
      <c r="G2289" s="45"/>
      <c r="H2289" s="45"/>
      <c r="I2289" s="45"/>
      <c r="J2289" s="45"/>
    </row>
    <row r="2290" spans="1:10" ht="13.5" customHeight="1" x14ac:dyDescent="0.2">
      <c r="A2290" s="81">
        <v>44103103</v>
      </c>
      <c r="B2290" s="69" t="str">
        <f ca="1">IFERROR(INDEX(UNSPSCDes,MATCH(INDIRECT(ADDRESS(ROW(),COLUMN()-1,4)),UNSPSCCode,0)),"")</f>
        <v>Tóner para impresoras o fax</v>
      </c>
      <c r="C2290" s="86" t="s">
        <v>1449</v>
      </c>
      <c r="D2290" s="81">
        <v>25</v>
      </c>
      <c r="E2290" s="71">
        <v>5500</v>
      </c>
      <c r="F2290" s="70">
        <f ca="1">INDIRECT(ADDRESS(ROW(),COLUMN()-2,4))*INDIRECT(ADDRESS(ROW(),COLUMN()-1,4))</f>
        <v>137500</v>
      </c>
      <c r="G2290" s="45"/>
      <c r="H2290" s="45"/>
      <c r="I2290" s="45"/>
      <c r="J2290" s="45"/>
    </row>
    <row r="2291" spans="1:10" ht="14.1" customHeight="1" x14ac:dyDescent="0.2">
      <c r="A2291" s="45"/>
      <c r="B2291" s="45"/>
      <c r="C2291" s="45"/>
      <c r="D2291" s="45"/>
      <c r="E2291" s="73" t="s">
        <v>12550</v>
      </c>
      <c r="F2291" s="74">
        <f ca="1">SUM(Table392[MONTO TOTAL ESTIMADO])</f>
        <v>262500</v>
      </c>
      <c r="G2291" s="45"/>
      <c r="H2291" s="45" t="str">
        <f>C2282</f>
        <v>Bienes</v>
      </c>
      <c r="I2291" s="45" t="str">
        <f>E2282</f>
        <v>No</v>
      </c>
      <c r="J2291" s="45" t="str">
        <f>D2282</f>
        <v>Compras por debajo del Umbral</v>
      </c>
    </row>
    <row r="2292" spans="1:10" ht="14.1" customHeight="1" thickBot="1" x14ac:dyDescent="0.3"/>
    <row r="2293" spans="1:10" ht="33.75" customHeight="1" thickBot="1" x14ac:dyDescent="0.25">
      <c r="A2293" s="64" t="s">
        <v>16382</v>
      </c>
      <c r="B2293" s="64" t="s">
        <v>161</v>
      </c>
      <c r="C2293" s="64" t="s">
        <v>11724</v>
      </c>
      <c r="D2293" s="64" t="s">
        <v>14377</v>
      </c>
      <c r="E2293" s="64" t="s">
        <v>10962</v>
      </c>
      <c r="F2293" s="64" t="s">
        <v>11095</v>
      </c>
      <c r="G2293" s="45"/>
      <c r="H2293" s="45"/>
      <c r="I2293" s="45"/>
      <c r="J2293" s="45"/>
    </row>
    <row r="2294" spans="1:10" ht="13.5" customHeight="1" thickBot="1" x14ac:dyDescent="0.25">
      <c r="A2294" s="66" t="s">
        <v>18876</v>
      </c>
      <c r="B2294" s="66" t="s">
        <v>18877</v>
      </c>
      <c r="C2294" s="66" t="s">
        <v>17798</v>
      </c>
      <c r="D2294" s="66" t="s">
        <v>17483</v>
      </c>
      <c r="E2294" s="66" t="s">
        <v>17854</v>
      </c>
      <c r="F2294" s="66"/>
      <c r="G2294" s="45"/>
      <c r="H2294" s="45"/>
      <c r="I2294" s="45"/>
      <c r="J2294" s="45"/>
    </row>
    <row r="2295" spans="1:10" ht="14.1" customHeight="1" thickBot="1" x14ac:dyDescent="0.25">
      <c r="A2295" s="101" t="s">
        <v>14827</v>
      </c>
      <c r="B2295" s="67" t="s">
        <v>8528</v>
      </c>
      <c r="C2295" s="76">
        <v>44652</v>
      </c>
      <c r="D2295" s="101" t="s">
        <v>9386</v>
      </c>
      <c r="E2295" s="67" t="s">
        <v>13093</v>
      </c>
      <c r="F2295" s="66" t="s">
        <v>3080</v>
      </c>
      <c r="G2295" s="45"/>
      <c r="H2295" s="45"/>
      <c r="I2295" s="45"/>
      <c r="J2295" s="45"/>
    </row>
    <row r="2296" spans="1:10" ht="14.1" customHeight="1" thickBot="1" x14ac:dyDescent="0.25">
      <c r="A2296" s="102"/>
      <c r="B2296" s="67" t="s">
        <v>1786</v>
      </c>
      <c r="C2296" s="95">
        <f>IF(C2295="","",IF(AND(MONTH(C2295)&gt;=1,MONTH(C2295)&lt;=3),1,IF(AND(MONTH(C2295)&gt;=4,MONTH(C2295)&lt;=6),2,IF(AND(MONTH(C2295)&gt;=7,MONTH(C2295)&lt;=9),3,4))))</f>
        <v>2</v>
      </c>
      <c r="D2296" s="102"/>
      <c r="E2296" s="67" t="s">
        <v>2417</v>
      </c>
      <c r="F2296" s="66" t="s">
        <v>11112</v>
      </c>
      <c r="G2296" s="45"/>
      <c r="H2296" s="45"/>
      <c r="I2296" s="45"/>
      <c r="J2296" s="45"/>
    </row>
    <row r="2297" spans="1:10" ht="14.1" customHeight="1" thickBot="1" x14ac:dyDescent="0.25">
      <c r="A2297" s="102"/>
      <c r="B2297" s="67" t="s">
        <v>12942</v>
      </c>
      <c r="C2297" s="76">
        <v>44742</v>
      </c>
      <c r="D2297" s="102"/>
      <c r="E2297" s="67" t="s">
        <v>3073</v>
      </c>
      <c r="F2297" s="66" t="s">
        <v>11112</v>
      </c>
      <c r="G2297" s="45"/>
      <c r="H2297" s="45"/>
      <c r="I2297" s="45"/>
      <c r="J2297" s="45"/>
    </row>
    <row r="2298" spans="1:10" ht="14.1" customHeight="1" thickBot="1" x14ac:dyDescent="0.25">
      <c r="A2298" s="102"/>
      <c r="B2298" s="67" t="s">
        <v>1786</v>
      </c>
      <c r="C2298" s="95">
        <f>IF(C2297="","",IF(AND(MONTH(C2297)&gt;=1,MONTH(C2297)&lt;=3),1,IF(AND(MONTH(C2297)&gt;=4,MONTH(C2297)&lt;=6),2,IF(AND(MONTH(C2297)&gt;=7,MONTH(C2297)&lt;=9),3,4))))</f>
        <v>2</v>
      </c>
      <c r="D2298" s="102"/>
      <c r="E2298" s="67" t="s">
        <v>13192</v>
      </c>
      <c r="F2298" s="66" t="s">
        <v>11112</v>
      </c>
      <c r="G2298" s="45"/>
      <c r="H2298" s="45"/>
      <c r="I2298" s="45"/>
      <c r="J2298" s="45"/>
    </row>
    <row r="2299" spans="1:10" ht="14.1" customHeight="1" thickBot="1" x14ac:dyDescent="0.25">
      <c r="A2299" s="45"/>
      <c r="B2299" s="45"/>
      <c r="C2299" s="45"/>
      <c r="D2299" s="45"/>
      <c r="E2299" s="45"/>
      <c r="F2299" s="45"/>
      <c r="G2299" s="45"/>
      <c r="H2299" s="45"/>
      <c r="I2299" s="45"/>
      <c r="J2299" s="45"/>
    </row>
    <row r="2300" spans="1:10" ht="14.1" customHeight="1" thickBot="1" x14ac:dyDescent="0.25">
      <c r="A2300" s="72" t="s">
        <v>15735</v>
      </c>
      <c r="B2300" s="72" t="s">
        <v>16146</v>
      </c>
      <c r="C2300" s="72" t="s">
        <v>15641</v>
      </c>
      <c r="D2300" s="72" t="s">
        <v>15251</v>
      </c>
      <c r="E2300" s="72" t="s">
        <v>6932</v>
      </c>
      <c r="F2300" s="72" t="s">
        <v>15280</v>
      </c>
      <c r="G2300" s="45"/>
      <c r="H2300" s="45"/>
      <c r="I2300" s="45"/>
      <c r="J2300" s="45"/>
    </row>
    <row r="2301" spans="1:10" ht="14.1" customHeight="1" x14ac:dyDescent="0.2">
      <c r="A2301" s="81">
        <v>44103103</v>
      </c>
      <c r="B2301" s="69" t="str">
        <f ca="1">IFERROR(INDEX(UNSPSCDes,MATCH(INDIRECT(ADDRESS(ROW(),COLUMN()-1,4)),UNSPSCCode,0)),"")</f>
        <v>Tóner para impresoras o fax</v>
      </c>
      <c r="C2301" s="86" t="s">
        <v>1449</v>
      </c>
      <c r="D2301" s="81">
        <v>15</v>
      </c>
      <c r="E2301" s="71">
        <v>990</v>
      </c>
      <c r="F2301" s="70">
        <f ca="1">INDIRECT(ADDRESS(ROW(),COLUMN()-2,4))*INDIRECT(ADDRESS(ROW(),COLUMN()-1,4))</f>
        <v>14850</v>
      </c>
      <c r="G2301" s="45"/>
      <c r="H2301" s="45"/>
      <c r="I2301" s="45"/>
      <c r="J2301" s="45"/>
    </row>
    <row r="2302" spans="1:10" ht="13.5" customHeight="1" x14ac:dyDescent="0.2">
      <c r="A2302" s="81">
        <v>44103103</v>
      </c>
      <c r="B2302" s="69" t="str">
        <f ca="1">IFERROR(INDEX(UNSPSCDes,MATCH(INDIRECT(ADDRESS(ROW(),COLUMN()-1,4)),UNSPSCCode,0)),"")</f>
        <v>Tóner para impresoras o fax</v>
      </c>
      <c r="C2302" s="86" t="s">
        <v>1449</v>
      </c>
      <c r="D2302" s="81">
        <v>32</v>
      </c>
      <c r="E2302" s="71">
        <v>4500</v>
      </c>
      <c r="F2302" s="70">
        <f ca="1">INDIRECT(ADDRESS(ROW(),COLUMN()-2,4))*INDIRECT(ADDRESS(ROW(),COLUMN()-1,4))</f>
        <v>144000</v>
      </c>
      <c r="G2302" s="45"/>
      <c r="H2302" s="45"/>
      <c r="I2302" s="45"/>
      <c r="J2302" s="45"/>
    </row>
    <row r="2303" spans="1:10" ht="13.5" customHeight="1" x14ac:dyDescent="0.2">
      <c r="A2303" s="81">
        <v>44103103</v>
      </c>
      <c r="B2303" s="69" t="str">
        <f ca="1">IFERROR(INDEX(UNSPSCDes,MATCH(INDIRECT(ADDRESS(ROW(),COLUMN()-1,4)),UNSPSCCode,0)),"")</f>
        <v>Tóner para impresoras o fax</v>
      </c>
      <c r="C2303" s="86" t="s">
        <v>1449</v>
      </c>
      <c r="D2303" s="81">
        <v>16</v>
      </c>
      <c r="E2303" s="71">
        <v>5000</v>
      </c>
      <c r="F2303" s="70">
        <f ca="1">INDIRECT(ADDRESS(ROW(),COLUMN()-2,4))*INDIRECT(ADDRESS(ROW(),COLUMN()-1,4))</f>
        <v>80000</v>
      </c>
      <c r="G2303" s="45"/>
      <c r="H2303" s="45"/>
      <c r="I2303" s="45"/>
      <c r="J2303" s="45"/>
    </row>
    <row r="2304" spans="1:10" ht="14.1" customHeight="1" x14ac:dyDescent="0.2">
      <c r="A2304" s="45"/>
      <c r="B2304" s="45"/>
      <c r="C2304" s="45"/>
      <c r="D2304" s="45"/>
      <c r="E2304" s="73" t="s">
        <v>12550</v>
      </c>
      <c r="F2304" s="74">
        <f ca="1">SUM(Table393[MONTO TOTAL ESTIMADO])</f>
        <v>238850</v>
      </c>
      <c r="G2304" s="45"/>
      <c r="H2304" s="45" t="str">
        <f>C2294</f>
        <v>Bienes</v>
      </c>
      <c r="I2304" s="45" t="str">
        <f>E2294</f>
        <v>No</v>
      </c>
      <c r="J2304" s="45" t="str">
        <f>D2294</f>
        <v>Compras Menores</v>
      </c>
    </row>
    <row r="2305" spans="1:10" ht="14.1" customHeight="1" thickBot="1" x14ac:dyDescent="0.3"/>
    <row r="2306" spans="1:10" ht="33.75" customHeight="1" thickBot="1" x14ac:dyDescent="0.25">
      <c r="A2306" s="64" t="s">
        <v>16382</v>
      </c>
      <c r="B2306" s="64" t="s">
        <v>161</v>
      </c>
      <c r="C2306" s="64" t="s">
        <v>11724</v>
      </c>
      <c r="D2306" s="64" t="s">
        <v>14377</v>
      </c>
      <c r="E2306" s="64" t="s">
        <v>10962</v>
      </c>
      <c r="F2306" s="64" t="s">
        <v>11095</v>
      </c>
      <c r="G2306" s="45"/>
      <c r="H2306" s="45"/>
      <c r="I2306" s="45"/>
      <c r="J2306" s="45"/>
    </row>
    <row r="2307" spans="1:10" ht="13.5" customHeight="1" thickBot="1" x14ac:dyDescent="0.25">
      <c r="A2307" s="66" t="s">
        <v>18876</v>
      </c>
      <c r="B2307" s="66" t="s">
        <v>18877</v>
      </c>
      <c r="C2307" s="66" t="s">
        <v>17798</v>
      </c>
      <c r="D2307" s="66" t="s">
        <v>10171</v>
      </c>
      <c r="E2307" s="66" t="s">
        <v>17854</v>
      </c>
      <c r="F2307" s="66"/>
      <c r="G2307" s="45"/>
      <c r="H2307" s="45"/>
      <c r="I2307" s="45"/>
      <c r="J2307" s="45"/>
    </row>
    <row r="2308" spans="1:10" ht="14.1" customHeight="1" thickBot="1" x14ac:dyDescent="0.25">
      <c r="A2308" s="101" t="s">
        <v>14827</v>
      </c>
      <c r="B2308" s="67" t="s">
        <v>8528</v>
      </c>
      <c r="C2308" s="76">
        <v>44743</v>
      </c>
      <c r="D2308" s="101" t="s">
        <v>9386</v>
      </c>
      <c r="E2308" s="67" t="s">
        <v>13093</v>
      </c>
      <c r="F2308" s="66" t="s">
        <v>3080</v>
      </c>
      <c r="G2308" s="45"/>
      <c r="H2308" s="45"/>
      <c r="I2308" s="45"/>
      <c r="J2308" s="45"/>
    </row>
    <row r="2309" spans="1:10" ht="14.1" customHeight="1" thickBot="1" x14ac:dyDescent="0.25">
      <c r="A2309" s="102"/>
      <c r="B2309" s="67" t="s">
        <v>1786</v>
      </c>
      <c r="C2309" s="95">
        <f>IF(C2308="","",IF(AND(MONTH(C2308)&gt;=1,MONTH(C2308)&lt;=3),1,IF(AND(MONTH(C2308)&gt;=4,MONTH(C2308)&lt;=6),2,IF(AND(MONTH(C2308)&gt;=7,MONTH(C2308)&lt;=9),3,4))))</f>
        <v>3</v>
      </c>
      <c r="D2309" s="102"/>
      <c r="E2309" s="67" t="s">
        <v>2417</v>
      </c>
      <c r="F2309" s="66" t="s">
        <v>11112</v>
      </c>
      <c r="G2309" s="45"/>
      <c r="H2309" s="45"/>
      <c r="I2309" s="45"/>
      <c r="J2309" s="45"/>
    </row>
    <row r="2310" spans="1:10" ht="14.1" customHeight="1" thickBot="1" x14ac:dyDescent="0.25">
      <c r="A2310" s="102"/>
      <c r="B2310" s="67" t="s">
        <v>12942</v>
      </c>
      <c r="C2310" s="76">
        <v>44834</v>
      </c>
      <c r="D2310" s="102"/>
      <c r="E2310" s="67" t="s">
        <v>3073</v>
      </c>
      <c r="F2310" s="66" t="s">
        <v>11112</v>
      </c>
      <c r="G2310" s="45"/>
      <c r="H2310" s="45"/>
      <c r="I2310" s="45"/>
      <c r="J2310" s="45"/>
    </row>
    <row r="2311" spans="1:10" ht="14.1" customHeight="1" thickBot="1" x14ac:dyDescent="0.25">
      <c r="A2311" s="102"/>
      <c r="B2311" s="67" t="s">
        <v>1786</v>
      </c>
      <c r="C2311" s="95">
        <f>IF(C2310="","",IF(AND(MONTH(C2310)&gt;=1,MONTH(C2310)&lt;=3),1,IF(AND(MONTH(C2310)&gt;=4,MONTH(C2310)&lt;=6),2,IF(AND(MONTH(C2310)&gt;=7,MONTH(C2310)&lt;=9),3,4))))</f>
        <v>3</v>
      </c>
      <c r="D2311" s="102"/>
      <c r="E2311" s="67" t="s">
        <v>13192</v>
      </c>
      <c r="F2311" s="66" t="s">
        <v>11112</v>
      </c>
      <c r="G2311" s="45"/>
      <c r="H2311" s="45"/>
      <c r="I2311" s="45"/>
      <c r="J2311" s="45"/>
    </row>
    <row r="2312" spans="1:10" ht="14.1" customHeight="1" thickBot="1" x14ac:dyDescent="0.25">
      <c r="A2312" s="45"/>
      <c r="B2312" s="45"/>
      <c r="C2312" s="45"/>
      <c r="D2312" s="45"/>
      <c r="E2312" s="45"/>
      <c r="F2312" s="45"/>
      <c r="G2312" s="45"/>
      <c r="H2312" s="45"/>
      <c r="I2312" s="45"/>
      <c r="J2312" s="45"/>
    </row>
    <row r="2313" spans="1:10" ht="14.1" customHeight="1" thickBot="1" x14ac:dyDescent="0.25">
      <c r="A2313" s="72" t="s">
        <v>15735</v>
      </c>
      <c r="B2313" s="72" t="s">
        <v>16146</v>
      </c>
      <c r="C2313" s="72" t="s">
        <v>15641</v>
      </c>
      <c r="D2313" s="72" t="s">
        <v>15251</v>
      </c>
      <c r="E2313" s="72" t="s">
        <v>6932</v>
      </c>
      <c r="F2313" s="72" t="s">
        <v>15280</v>
      </c>
      <c r="G2313" s="45"/>
      <c r="H2313" s="45"/>
      <c r="I2313" s="45"/>
      <c r="J2313" s="45"/>
    </row>
    <row r="2314" spans="1:10" ht="14.1" customHeight="1" x14ac:dyDescent="0.2">
      <c r="A2314" s="81">
        <v>44103103</v>
      </c>
      <c r="B2314" s="69" t="str">
        <f ca="1">IFERROR(INDEX(UNSPSCDes,MATCH(INDIRECT(ADDRESS(ROW(),COLUMN()-1,4)),UNSPSCCode,0)),"")</f>
        <v>Tóner para impresoras o fax</v>
      </c>
      <c r="C2314" s="81" t="s">
        <v>1449</v>
      </c>
      <c r="D2314" s="81">
        <v>15</v>
      </c>
      <c r="E2314" s="71">
        <v>600</v>
      </c>
      <c r="F2314" s="70">
        <f ca="1">INDIRECT(ADDRESS(ROW(),COLUMN()-2,4))*INDIRECT(ADDRESS(ROW(),COLUMN()-1,4))</f>
        <v>9000</v>
      </c>
      <c r="G2314" s="45"/>
      <c r="H2314" s="45"/>
      <c r="I2314" s="45"/>
      <c r="J2314" s="45"/>
    </row>
    <row r="2315" spans="1:10" ht="13.5" customHeight="1" x14ac:dyDescent="0.2">
      <c r="A2315" s="81">
        <v>44103103</v>
      </c>
      <c r="B2315" s="69" t="str">
        <f ca="1">IFERROR(INDEX(UNSPSCDes,MATCH(INDIRECT(ADDRESS(ROW(),COLUMN()-1,4)),UNSPSCCode,0)),"")</f>
        <v>Tóner para impresoras o fax</v>
      </c>
      <c r="C2315" s="81" t="s">
        <v>1449</v>
      </c>
      <c r="D2315" s="81">
        <v>22</v>
      </c>
      <c r="E2315" s="71">
        <v>990</v>
      </c>
      <c r="F2315" s="70">
        <f ca="1">INDIRECT(ADDRESS(ROW(),COLUMN()-2,4))*INDIRECT(ADDRESS(ROW(),COLUMN()-1,4))</f>
        <v>21780</v>
      </c>
      <c r="G2315" s="45"/>
      <c r="H2315" s="45"/>
      <c r="I2315" s="45"/>
      <c r="J2315" s="45"/>
    </row>
    <row r="2316" spans="1:10" ht="13.5" customHeight="1" x14ac:dyDescent="0.2">
      <c r="A2316" s="81">
        <v>44103103</v>
      </c>
      <c r="B2316" s="69" t="str">
        <f ca="1">IFERROR(INDEX(UNSPSCDes,MATCH(INDIRECT(ADDRESS(ROW(),COLUMN()-1,4)),UNSPSCCode,0)),"")</f>
        <v>Tóner para impresoras o fax</v>
      </c>
      <c r="C2316" s="81" t="s">
        <v>1449</v>
      </c>
      <c r="D2316" s="81">
        <v>15</v>
      </c>
      <c r="E2316" s="71">
        <v>560</v>
      </c>
      <c r="F2316" s="70">
        <f ca="1">INDIRECT(ADDRESS(ROW(),COLUMN()-2,4))*INDIRECT(ADDRESS(ROW(),COLUMN()-1,4))</f>
        <v>8400</v>
      </c>
      <c r="G2316" s="45"/>
      <c r="H2316" s="45"/>
      <c r="I2316" s="45"/>
      <c r="J2316" s="45"/>
    </row>
    <row r="2317" spans="1:10" ht="13.5" customHeight="1" x14ac:dyDescent="0.2">
      <c r="A2317" s="81">
        <v>44103103</v>
      </c>
      <c r="B2317" s="69" t="str">
        <f ca="1">IFERROR(INDEX(UNSPSCDes,MATCH(INDIRECT(ADDRESS(ROW(),COLUMN()-1,4)),UNSPSCCode,0)),"")</f>
        <v>Tóner para impresoras o fax</v>
      </c>
      <c r="C2317" s="81" t="s">
        <v>1449</v>
      </c>
      <c r="D2317" s="81">
        <v>25</v>
      </c>
      <c r="E2317" s="71">
        <v>5000</v>
      </c>
      <c r="F2317" s="70">
        <f ca="1">INDIRECT(ADDRESS(ROW(),COLUMN()-2,4))*INDIRECT(ADDRESS(ROW(),COLUMN()-1,4))</f>
        <v>125000</v>
      </c>
      <c r="G2317" s="45"/>
      <c r="H2317" s="45"/>
      <c r="I2317" s="45"/>
      <c r="J2317" s="45"/>
    </row>
    <row r="2318" spans="1:10" ht="14.1" customHeight="1" x14ac:dyDescent="0.2">
      <c r="A2318" s="45"/>
      <c r="B2318" s="45"/>
      <c r="C2318" s="45"/>
      <c r="D2318" s="45"/>
      <c r="E2318" s="73" t="s">
        <v>12550</v>
      </c>
      <c r="F2318" s="74">
        <f ca="1">SUM(Table395[MONTO TOTAL ESTIMADO])</f>
        <v>164180</v>
      </c>
      <c r="G2318" s="45"/>
      <c r="H2318" s="45" t="str">
        <f>C2307</f>
        <v>Bienes</v>
      </c>
      <c r="I2318" s="45" t="str">
        <f>E2307</f>
        <v>No</v>
      </c>
      <c r="J2318" s="45" t="str">
        <f>D2307</f>
        <v>Compras por debajo del Umbral</v>
      </c>
    </row>
    <row r="2319" spans="1:10" ht="14.1" customHeight="1" thickBot="1" x14ac:dyDescent="0.3"/>
    <row r="2320" spans="1:10" ht="33.75" customHeight="1" thickBot="1" x14ac:dyDescent="0.25">
      <c r="A2320" s="64" t="s">
        <v>16382</v>
      </c>
      <c r="B2320" s="64" t="s">
        <v>161</v>
      </c>
      <c r="C2320" s="64" t="s">
        <v>11724</v>
      </c>
      <c r="D2320" s="64" t="s">
        <v>14377</v>
      </c>
      <c r="E2320" s="64" t="s">
        <v>10962</v>
      </c>
      <c r="F2320" s="64" t="s">
        <v>11095</v>
      </c>
      <c r="G2320" s="45"/>
      <c r="H2320" s="45"/>
      <c r="I2320" s="45"/>
      <c r="J2320" s="45"/>
    </row>
    <row r="2321" spans="1:10" ht="13.5" customHeight="1" thickBot="1" x14ac:dyDescent="0.25">
      <c r="A2321" s="66" t="s">
        <v>18876</v>
      </c>
      <c r="B2321" s="66" t="s">
        <v>18877</v>
      </c>
      <c r="C2321" s="66" t="s">
        <v>17798</v>
      </c>
      <c r="D2321" s="66" t="s">
        <v>10171</v>
      </c>
      <c r="E2321" s="66" t="s">
        <v>17854</v>
      </c>
      <c r="F2321" s="66"/>
      <c r="G2321" s="45"/>
      <c r="H2321" s="45"/>
      <c r="I2321" s="45"/>
      <c r="J2321" s="45"/>
    </row>
    <row r="2322" spans="1:10" ht="14.1" customHeight="1" thickBot="1" x14ac:dyDescent="0.25">
      <c r="A2322" s="101" t="s">
        <v>14827</v>
      </c>
      <c r="B2322" s="67" t="s">
        <v>8528</v>
      </c>
      <c r="C2322" s="76">
        <v>44835</v>
      </c>
      <c r="D2322" s="101" t="s">
        <v>9386</v>
      </c>
      <c r="E2322" s="67" t="s">
        <v>13093</v>
      </c>
      <c r="F2322" s="66" t="s">
        <v>3080</v>
      </c>
      <c r="G2322" s="45"/>
      <c r="H2322" s="45"/>
      <c r="I2322" s="45"/>
      <c r="J2322" s="45"/>
    </row>
    <row r="2323" spans="1:10" ht="14.1" customHeight="1" thickBot="1" x14ac:dyDescent="0.25">
      <c r="A2323" s="102"/>
      <c r="B2323" s="67" t="s">
        <v>1786</v>
      </c>
      <c r="C2323" s="95">
        <f>IF(C2322="","",IF(AND(MONTH(C2322)&gt;=1,MONTH(C2322)&lt;=3),1,IF(AND(MONTH(C2322)&gt;=4,MONTH(C2322)&lt;=6),2,IF(AND(MONTH(C2322)&gt;=7,MONTH(C2322)&lt;=9),3,4))))</f>
        <v>4</v>
      </c>
      <c r="D2323" s="102"/>
      <c r="E2323" s="67" t="s">
        <v>2417</v>
      </c>
      <c r="F2323" s="66" t="s">
        <v>11112</v>
      </c>
      <c r="G2323" s="45"/>
      <c r="H2323" s="45"/>
      <c r="I2323" s="45"/>
      <c r="J2323" s="45"/>
    </row>
    <row r="2324" spans="1:10" ht="14.1" customHeight="1" thickBot="1" x14ac:dyDescent="0.25">
      <c r="A2324" s="102"/>
      <c r="B2324" s="67" t="s">
        <v>12942</v>
      </c>
      <c r="C2324" s="76">
        <v>44926</v>
      </c>
      <c r="D2324" s="102"/>
      <c r="E2324" s="67" t="s">
        <v>3073</v>
      </c>
      <c r="F2324" s="66" t="s">
        <v>11112</v>
      </c>
      <c r="G2324" s="45"/>
      <c r="H2324" s="45"/>
      <c r="I2324" s="45"/>
      <c r="J2324" s="45"/>
    </row>
    <row r="2325" spans="1:10" ht="14.1" customHeight="1" thickBot="1" x14ac:dyDescent="0.25">
      <c r="A2325" s="102"/>
      <c r="B2325" s="67" t="s">
        <v>1786</v>
      </c>
      <c r="C2325" s="95">
        <f>IF(C2324="","",IF(AND(MONTH(C2324)&gt;=1,MONTH(C2324)&lt;=3),1,IF(AND(MONTH(C2324)&gt;=4,MONTH(C2324)&lt;=6),2,IF(AND(MONTH(C2324)&gt;=7,MONTH(C2324)&lt;=9),3,4))))</f>
        <v>4</v>
      </c>
      <c r="D2325" s="102"/>
      <c r="E2325" s="67" t="s">
        <v>13192</v>
      </c>
      <c r="F2325" s="66" t="s">
        <v>11112</v>
      </c>
      <c r="G2325" s="45"/>
      <c r="H2325" s="45"/>
      <c r="I2325" s="45"/>
      <c r="J2325" s="45"/>
    </row>
    <row r="2326" spans="1:10" ht="14.1" customHeight="1" thickBot="1" x14ac:dyDescent="0.25">
      <c r="A2326" s="45"/>
      <c r="B2326" s="45"/>
      <c r="C2326" s="45"/>
      <c r="D2326" s="45"/>
      <c r="E2326" s="45"/>
      <c r="F2326" s="45"/>
      <c r="G2326" s="45"/>
      <c r="H2326" s="45"/>
      <c r="I2326" s="45"/>
      <c r="J2326" s="45"/>
    </row>
    <row r="2327" spans="1:10" ht="14.1" customHeight="1" thickBot="1" x14ac:dyDescent="0.25">
      <c r="A2327" s="72" t="s">
        <v>15735</v>
      </c>
      <c r="B2327" s="72" t="s">
        <v>16146</v>
      </c>
      <c r="C2327" s="72" t="s">
        <v>15641</v>
      </c>
      <c r="D2327" s="72" t="s">
        <v>15251</v>
      </c>
      <c r="E2327" s="72" t="s">
        <v>6932</v>
      </c>
      <c r="F2327" s="72" t="s">
        <v>15280</v>
      </c>
      <c r="G2327" s="45"/>
      <c r="H2327" s="45"/>
      <c r="I2327" s="45"/>
      <c r="J2327" s="45"/>
    </row>
    <row r="2328" spans="1:10" ht="14.1" customHeight="1" x14ac:dyDescent="0.2">
      <c r="A2328" s="81">
        <v>44103103</v>
      </c>
      <c r="B2328" s="69" t="str">
        <f ca="1">IFERROR(INDEX(UNSPSCDes,MATCH(INDIRECT(ADDRESS(ROW(),COLUMN()-1,4)),UNSPSCCode,0)),"")</f>
        <v>Tóner para impresoras o fax</v>
      </c>
      <c r="C2328" s="81" t="s">
        <v>1449</v>
      </c>
      <c r="D2328" s="81">
        <v>15</v>
      </c>
      <c r="E2328" s="71">
        <v>995</v>
      </c>
      <c r="F2328" s="70">
        <f ca="1">INDIRECT(ADDRESS(ROW(),COLUMN()-2,4))*INDIRECT(ADDRESS(ROW(),COLUMN()-1,4))</f>
        <v>14925</v>
      </c>
      <c r="G2328" s="45"/>
      <c r="H2328" s="45"/>
      <c r="I2328" s="45"/>
      <c r="J2328" s="45"/>
    </row>
    <row r="2329" spans="1:10" ht="13.5" customHeight="1" x14ac:dyDescent="0.2">
      <c r="A2329" s="81">
        <v>44103103</v>
      </c>
      <c r="B2329" s="69" t="str">
        <f ca="1">IFERROR(INDEX(UNSPSCDes,MATCH(INDIRECT(ADDRESS(ROW(),COLUMN()-1,4)),UNSPSCCode,0)),"")</f>
        <v>Tóner para impresoras o fax</v>
      </c>
      <c r="C2329" s="81" t="s">
        <v>1449</v>
      </c>
      <c r="D2329" s="81">
        <v>33</v>
      </c>
      <c r="E2329" s="71">
        <v>560</v>
      </c>
      <c r="F2329" s="70">
        <f ca="1">INDIRECT(ADDRESS(ROW(),COLUMN()-2,4))*INDIRECT(ADDRESS(ROW(),COLUMN()-1,4))</f>
        <v>18480</v>
      </c>
      <c r="G2329" s="45"/>
      <c r="H2329" s="45"/>
      <c r="I2329" s="45"/>
      <c r="J2329" s="45"/>
    </row>
    <row r="2330" spans="1:10" ht="13.5" customHeight="1" x14ac:dyDescent="0.2">
      <c r="A2330" s="81">
        <v>44103103</v>
      </c>
      <c r="B2330" s="69" t="str">
        <f ca="1">IFERROR(INDEX(UNSPSCDes,MATCH(INDIRECT(ADDRESS(ROW(),COLUMN()-1,4)),UNSPSCCode,0)),"")</f>
        <v>Tóner para impresoras o fax</v>
      </c>
      <c r="C2330" s="81" t="s">
        <v>1449</v>
      </c>
      <c r="D2330" s="81">
        <v>15</v>
      </c>
      <c r="E2330" s="71">
        <v>5000</v>
      </c>
      <c r="F2330" s="70">
        <f ca="1">INDIRECT(ADDRESS(ROW(),COLUMN()-2,4))*INDIRECT(ADDRESS(ROW(),COLUMN()-1,4))</f>
        <v>75000</v>
      </c>
      <c r="G2330" s="45"/>
      <c r="H2330" s="45"/>
      <c r="I2330" s="45"/>
      <c r="J2330" s="45"/>
    </row>
    <row r="2331" spans="1:10" ht="14.1" customHeight="1" x14ac:dyDescent="0.2">
      <c r="A2331" s="45"/>
      <c r="B2331" s="45"/>
      <c r="C2331" s="45"/>
      <c r="D2331" s="45"/>
      <c r="E2331" s="73" t="s">
        <v>12550</v>
      </c>
      <c r="F2331" s="74">
        <f ca="1">SUM(Table396[MONTO TOTAL ESTIMADO])</f>
        <v>108405</v>
      </c>
      <c r="G2331" s="45"/>
      <c r="H2331" s="45" t="str">
        <f>C2321</f>
        <v>Bienes</v>
      </c>
      <c r="I2331" s="45" t="str">
        <f>E2321</f>
        <v>No</v>
      </c>
      <c r="J2331" s="45" t="str">
        <f>D2321</f>
        <v>Compras por debajo del Umbral</v>
      </c>
    </row>
    <row r="2332" spans="1:10" ht="14.1" customHeight="1" thickBot="1" x14ac:dyDescent="0.3"/>
    <row r="2333" spans="1:10" ht="33.75" customHeight="1" thickBot="1" x14ac:dyDescent="0.25">
      <c r="A2333" s="64" t="s">
        <v>16382</v>
      </c>
      <c r="B2333" s="64" t="s">
        <v>161</v>
      </c>
      <c r="C2333" s="64" t="s">
        <v>11724</v>
      </c>
      <c r="D2333" s="64" t="s">
        <v>14377</v>
      </c>
      <c r="E2333" s="64" t="s">
        <v>10962</v>
      </c>
      <c r="F2333" s="64" t="s">
        <v>11095</v>
      </c>
      <c r="G2333" s="45"/>
      <c r="H2333" s="45"/>
      <c r="I2333" s="45"/>
      <c r="J2333" s="45"/>
    </row>
    <row r="2334" spans="1:10" ht="13.5" customHeight="1" thickBot="1" x14ac:dyDescent="0.25">
      <c r="A2334" s="66" t="s">
        <v>18878</v>
      </c>
      <c r="B2334" s="66" t="s">
        <v>18879</v>
      </c>
      <c r="C2334" s="66" t="s">
        <v>17798</v>
      </c>
      <c r="D2334" s="66" t="s">
        <v>17483</v>
      </c>
      <c r="E2334" s="66" t="s">
        <v>6033</v>
      </c>
      <c r="F2334" s="66"/>
      <c r="G2334" s="45"/>
      <c r="H2334" s="45"/>
      <c r="I2334" s="45"/>
      <c r="J2334" s="45"/>
    </row>
    <row r="2335" spans="1:10" ht="14.1" customHeight="1" thickBot="1" x14ac:dyDescent="0.25">
      <c r="A2335" s="101" t="s">
        <v>14827</v>
      </c>
      <c r="B2335" s="67" t="s">
        <v>8528</v>
      </c>
      <c r="C2335" s="76">
        <v>44562</v>
      </c>
      <c r="D2335" s="101" t="s">
        <v>9386</v>
      </c>
      <c r="E2335" s="67" t="s">
        <v>13093</v>
      </c>
      <c r="F2335" s="66" t="s">
        <v>3080</v>
      </c>
      <c r="G2335" s="45"/>
      <c r="H2335" s="45"/>
      <c r="I2335" s="45"/>
      <c r="J2335" s="45"/>
    </row>
    <row r="2336" spans="1:10" ht="14.1" customHeight="1" thickBot="1" x14ac:dyDescent="0.25">
      <c r="A2336" s="102"/>
      <c r="B2336" s="67" t="s">
        <v>1786</v>
      </c>
      <c r="C2336" s="95">
        <f>IF(C2335="","",IF(AND(MONTH(C2335)&gt;=1,MONTH(C2335)&lt;=3),1,IF(AND(MONTH(C2335)&gt;=4,MONTH(C2335)&lt;=6),2,IF(AND(MONTH(C2335)&gt;=7,MONTH(C2335)&lt;=9),3,4))))</f>
        <v>1</v>
      </c>
      <c r="D2336" s="102"/>
      <c r="E2336" s="67" t="s">
        <v>2417</v>
      </c>
      <c r="F2336" s="66" t="s">
        <v>11112</v>
      </c>
      <c r="G2336" s="45"/>
      <c r="H2336" s="45"/>
      <c r="I2336" s="45"/>
      <c r="J2336" s="45"/>
    </row>
    <row r="2337" spans="1:10" ht="14.1" customHeight="1" thickBot="1" x14ac:dyDescent="0.25">
      <c r="A2337" s="102"/>
      <c r="B2337" s="67" t="s">
        <v>12942</v>
      </c>
      <c r="C2337" s="76">
        <v>44651</v>
      </c>
      <c r="D2337" s="102"/>
      <c r="E2337" s="67" t="s">
        <v>3073</v>
      </c>
      <c r="F2337" s="66" t="s">
        <v>11112</v>
      </c>
      <c r="G2337" s="45"/>
      <c r="H2337" s="45"/>
      <c r="I2337" s="45"/>
      <c r="J2337" s="45"/>
    </row>
    <row r="2338" spans="1:10" ht="14.1" customHeight="1" thickBot="1" x14ac:dyDescent="0.25">
      <c r="A2338" s="102"/>
      <c r="B2338" s="67" t="s">
        <v>1786</v>
      </c>
      <c r="C2338" s="95">
        <f>IF(C2337="","",IF(AND(MONTH(C2337)&gt;=1,MONTH(C2337)&lt;=3),1,IF(AND(MONTH(C2337)&gt;=4,MONTH(C2337)&lt;=6),2,IF(AND(MONTH(C2337)&gt;=7,MONTH(C2337)&lt;=9),3,4))))</f>
        <v>1</v>
      </c>
      <c r="D2338" s="102"/>
      <c r="E2338" s="67" t="s">
        <v>13192</v>
      </c>
      <c r="F2338" s="66" t="s">
        <v>11112</v>
      </c>
      <c r="G2338" s="45"/>
      <c r="H2338" s="45"/>
      <c r="I2338" s="45"/>
      <c r="J2338" s="45"/>
    </row>
    <row r="2339" spans="1:10" ht="14.1" customHeight="1" thickBot="1" x14ac:dyDescent="0.25">
      <c r="A2339" s="45"/>
      <c r="B2339" s="45"/>
      <c r="C2339" s="45"/>
      <c r="D2339" s="45"/>
      <c r="E2339" s="45"/>
      <c r="F2339" s="45"/>
      <c r="G2339" s="45"/>
      <c r="H2339" s="45"/>
      <c r="I2339" s="45"/>
      <c r="J2339" s="45"/>
    </row>
    <row r="2340" spans="1:10" ht="14.1" customHeight="1" thickBot="1" x14ac:dyDescent="0.25">
      <c r="A2340" s="72" t="s">
        <v>15735</v>
      </c>
      <c r="B2340" s="72" t="s">
        <v>16146</v>
      </c>
      <c r="C2340" s="72" t="s">
        <v>15641</v>
      </c>
      <c r="D2340" s="72" t="s">
        <v>15251</v>
      </c>
      <c r="E2340" s="72" t="s">
        <v>6932</v>
      </c>
      <c r="F2340" s="72" t="s">
        <v>15280</v>
      </c>
      <c r="G2340" s="45"/>
      <c r="H2340" s="45"/>
      <c r="I2340" s="45"/>
      <c r="J2340" s="45"/>
    </row>
    <row r="2341" spans="1:10" ht="14.1" customHeight="1" x14ac:dyDescent="0.2">
      <c r="A2341" s="81">
        <v>53101502</v>
      </c>
      <c r="B2341" s="69" t="str">
        <f ca="1">IFERROR(INDEX(UNSPSCDes,MATCH(INDIRECT(ADDRESS(ROW(),COLUMN()-1,4)),UNSPSCCode,0)),"")</f>
        <v>Pantalones largos o cortos o pantalonetas para hombre</v>
      </c>
      <c r="C2341" s="81" t="s">
        <v>1449</v>
      </c>
      <c r="D2341" s="81">
        <v>50</v>
      </c>
      <c r="E2341" s="71">
        <v>1500</v>
      </c>
      <c r="F2341" s="70">
        <f ca="1">INDIRECT(ADDRESS(ROW(),COLUMN()-2,4))*INDIRECT(ADDRESS(ROW(),COLUMN()-1,4))</f>
        <v>75000</v>
      </c>
      <c r="G2341" s="45"/>
      <c r="H2341" s="45"/>
      <c r="I2341" s="45"/>
      <c r="J2341" s="45"/>
    </row>
    <row r="2342" spans="1:10" ht="13.5" customHeight="1" x14ac:dyDescent="0.2">
      <c r="A2342" s="81">
        <v>53101602</v>
      </c>
      <c r="B2342" s="69" t="str">
        <f ca="1">IFERROR(INDEX(UNSPSCDes,MATCH(INDIRECT(ADDRESS(ROW(),COLUMN()-1,4)),UNSPSCCode,0)),"")</f>
        <v>Camisas para hombre</v>
      </c>
      <c r="C2342" s="81" t="s">
        <v>1449</v>
      </c>
      <c r="D2342" s="81">
        <v>80</v>
      </c>
      <c r="E2342" s="71">
        <v>1200</v>
      </c>
      <c r="F2342" s="70">
        <f ca="1">INDIRECT(ADDRESS(ROW(),COLUMN()-2,4))*INDIRECT(ADDRESS(ROW(),COLUMN()-1,4))</f>
        <v>96000</v>
      </c>
      <c r="G2342" s="45"/>
      <c r="H2342" s="45"/>
      <c r="I2342" s="45"/>
      <c r="J2342" s="45"/>
    </row>
    <row r="2343" spans="1:10" ht="13.5" customHeight="1" x14ac:dyDescent="0.2">
      <c r="A2343" s="81">
        <v>53101504</v>
      </c>
      <c r="B2343" s="69" t="str">
        <f ca="1">IFERROR(INDEX(UNSPSCDes,MATCH(INDIRECT(ADDRESS(ROW(),COLUMN()-1,4)),UNSPSCCode,0)),"")</f>
        <v>Pantalones largos o cortos o pantalonetas para mujer</v>
      </c>
      <c r="C2343" s="81" t="s">
        <v>1449</v>
      </c>
      <c r="D2343" s="81">
        <v>80</v>
      </c>
      <c r="E2343" s="71">
        <v>1500</v>
      </c>
      <c r="F2343" s="70">
        <f ca="1">INDIRECT(ADDRESS(ROW(),COLUMN()-2,4))*INDIRECT(ADDRESS(ROW(),COLUMN()-1,4))</f>
        <v>120000</v>
      </c>
      <c r="G2343" s="45"/>
      <c r="H2343" s="45"/>
      <c r="I2343" s="45"/>
      <c r="J2343" s="45"/>
    </row>
    <row r="2344" spans="1:10" ht="13.5" customHeight="1" x14ac:dyDescent="0.2">
      <c r="A2344" s="81">
        <v>53101604</v>
      </c>
      <c r="B2344" s="69" t="str">
        <f ca="1">IFERROR(INDEX(UNSPSCDes,MATCH(INDIRECT(ADDRESS(ROW(),COLUMN()-1,4)),UNSPSCCode,0)),"")</f>
        <v>Camisas o blusas para mujer</v>
      </c>
      <c r="C2344" s="81" t="s">
        <v>1449</v>
      </c>
      <c r="D2344" s="81">
        <v>100</v>
      </c>
      <c r="E2344" s="71">
        <v>1200</v>
      </c>
      <c r="F2344" s="70">
        <f ca="1">INDIRECT(ADDRESS(ROW(),COLUMN()-2,4))*INDIRECT(ADDRESS(ROW(),COLUMN()-1,4))</f>
        <v>120000</v>
      </c>
      <c r="G2344" s="45"/>
      <c r="H2344" s="45"/>
      <c r="I2344" s="45"/>
      <c r="J2344" s="45"/>
    </row>
    <row r="2345" spans="1:10" ht="14.1" customHeight="1" x14ac:dyDescent="0.2">
      <c r="A2345" s="45"/>
      <c r="B2345" s="45"/>
      <c r="C2345" s="45"/>
      <c r="D2345" s="45"/>
      <c r="E2345" s="73" t="s">
        <v>12550</v>
      </c>
      <c r="F2345" s="74">
        <f ca="1">SUM(Table397[MONTO TOTAL ESTIMADO])</f>
        <v>411000</v>
      </c>
      <c r="G2345" s="45"/>
      <c r="H2345" s="45" t="str">
        <f>C2334</f>
        <v>Bienes</v>
      </c>
      <c r="I2345" s="45" t="str">
        <f>E2334</f>
        <v>MIPYME Mujeres</v>
      </c>
      <c r="J2345" s="45" t="str">
        <f>D2334</f>
        <v>Compras Menores</v>
      </c>
    </row>
    <row r="2346" spans="1:10" ht="14.1" customHeight="1" thickBot="1" x14ac:dyDescent="0.3"/>
    <row r="2347" spans="1:10" ht="33.75" customHeight="1" thickBot="1" x14ac:dyDescent="0.25">
      <c r="A2347" s="64" t="s">
        <v>16382</v>
      </c>
      <c r="B2347" s="64" t="s">
        <v>161</v>
      </c>
      <c r="C2347" s="64" t="s">
        <v>11724</v>
      </c>
      <c r="D2347" s="64" t="s">
        <v>14377</v>
      </c>
      <c r="E2347" s="64" t="s">
        <v>10962</v>
      </c>
      <c r="F2347" s="64" t="s">
        <v>11095</v>
      </c>
      <c r="G2347" s="45"/>
      <c r="H2347" s="45"/>
      <c r="I2347" s="45"/>
      <c r="J2347" s="45"/>
    </row>
    <row r="2348" spans="1:10" ht="13.5" customHeight="1" thickBot="1" x14ac:dyDescent="0.25">
      <c r="A2348" s="66" t="s">
        <v>18878</v>
      </c>
      <c r="B2348" s="66" t="s">
        <v>18879</v>
      </c>
      <c r="C2348" s="66" t="s">
        <v>17798</v>
      </c>
      <c r="D2348" s="66" t="s">
        <v>1875</v>
      </c>
      <c r="E2348" s="66" t="s">
        <v>6033</v>
      </c>
      <c r="F2348" s="66"/>
      <c r="G2348" s="45"/>
      <c r="H2348" s="45"/>
      <c r="I2348" s="45"/>
      <c r="J2348" s="45"/>
    </row>
    <row r="2349" spans="1:10" ht="14.1" customHeight="1" thickBot="1" x14ac:dyDescent="0.25">
      <c r="A2349" s="101" t="s">
        <v>14827</v>
      </c>
      <c r="B2349" s="67" t="s">
        <v>8528</v>
      </c>
      <c r="C2349" s="76">
        <v>44652</v>
      </c>
      <c r="D2349" s="101" t="s">
        <v>9386</v>
      </c>
      <c r="E2349" s="67" t="s">
        <v>13093</v>
      </c>
      <c r="F2349" s="66" t="s">
        <v>3080</v>
      </c>
      <c r="G2349" s="45"/>
      <c r="H2349" s="45"/>
      <c r="I2349" s="45"/>
      <c r="J2349" s="45"/>
    </row>
    <row r="2350" spans="1:10" ht="14.1" customHeight="1" thickBot="1" x14ac:dyDescent="0.25">
      <c r="A2350" s="102"/>
      <c r="B2350" s="67" t="s">
        <v>1786</v>
      </c>
      <c r="C2350" s="95">
        <f>IF(C2349="","",IF(AND(MONTH(C2349)&gt;=1,MONTH(C2349)&lt;=3),1,IF(AND(MONTH(C2349)&gt;=4,MONTH(C2349)&lt;=6),2,IF(AND(MONTH(C2349)&gt;=7,MONTH(C2349)&lt;=9),3,4))))</f>
        <v>2</v>
      </c>
      <c r="D2350" s="102"/>
      <c r="E2350" s="67" t="s">
        <v>2417</v>
      </c>
      <c r="F2350" s="66" t="s">
        <v>11112</v>
      </c>
      <c r="G2350" s="45"/>
      <c r="H2350" s="45"/>
      <c r="I2350" s="45"/>
      <c r="J2350" s="45"/>
    </row>
    <row r="2351" spans="1:10" ht="14.1" customHeight="1" thickBot="1" x14ac:dyDescent="0.25">
      <c r="A2351" s="102"/>
      <c r="B2351" s="67" t="s">
        <v>12942</v>
      </c>
      <c r="C2351" s="76">
        <v>44742</v>
      </c>
      <c r="D2351" s="102"/>
      <c r="E2351" s="67" t="s">
        <v>3073</v>
      </c>
      <c r="F2351" s="66" t="s">
        <v>11112</v>
      </c>
      <c r="G2351" s="45"/>
      <c r="H2351" s="45"/>
      <c r="I2351" s="45"/>
      <c r="J2351" s="45"/>
    </row>
    <row r="2352" spans="1:10" ht="14.1" customHeight="1" thickBot="1" x14ac:dyDescent="0.25">
      <c r="A2352" s="102"/>
      <c r="B2352" s="67" t="s">
        <v>1786</v>
      </c>
      <c r="C2352" s="95">
        <f>IF(C2351="","",IF(AND(MONTH(C2351)&gt;=1,MONTH(C2351)&lt;=3),1,IF(AND(MONTH(C2351)&gt;=4,MONTH(C2351)&lt;=6),2,IF(AND(MONTH(C2351)&gt;=7,MONTH(C2351)&lt;=9),3,4))))</f>
        <v>2</v>
      </c>
      <c r="D2352" s="102"/>
      <c r="E2352" s="67" t="s">
        <v>13192</v>
      </c>
      <c r="F2352" s="66" t="s">
        <v>11112</v>
      </c>
      <c r="G2352" s="45"/>
      <c r="H2352" s="45"/>
      <c r="I2352" s="45"/>
      <c r="J2352" s="45"/>
    </row>
    <row r="2353" spans="1:10" ht="14.1" customHeight="1" thickBot="1" x14ac:dyDescent="0.25">
      <c r="A2353" s="45"/>
      <c r="B2353" s="45"/>
      <c r="C2353" s="45"/>
      <c r="D2353" s="45"/>
      <c r="E2353" s="45"/>
      <c r="F2353" s="45"/>
      <c r="G2353" s="45"/>
      <c r="H2353" s="45"/>
      <c r="I2353" s="45"/>
      <c r="J2353" s="45"/>
    </row>
    <row r="2354" spans="1:10" ht="14.1" customHeight="1" thickBot="1" x14ac:dyDescent="0.25">
      <c r="A2354" s="72" t="s">
        <v>15735</v>
      </c>
      <c r="B2354" s="72" t="s">
        <v>16146</v>
      </c>
      <c r="C2354" s="72" t="s">
        <v>15641</v>
      </c>
      <c r="D2354" s="72" t="s">
        <v>15251</v>
      </c>
      <c r="E2354" s="72" t="s">
        <v>6932</v>
      </c>
      <c r="F2354" s="72" t="s">
        <v>15280</v>
      </c>
      <c r="G2354" s="45"/>
      <c r="H2354" s="45"/>
      <c r="I2354" s="45"/>
      <c r="J2354" s="45"/>
    </row>
    <row r="2355" spans="1:10" ht="14.1" customHeight="1" x14ac:dyDescent="0.2">
      <c r="A2355" s="81">
        <v>53101502</v>
      </c>
      <c r="B2355" s="69" t="str">
        <f t="shared" ref="B2355:B2362" ca="1" si="132">IFERROR(INDEX(UNSPSCDes,MATCH(INDIRECT(ADDRESS(ROW(),COLUMN()-1,4)),UNSPSCCode,0)),"")</f>
        <v>Pantalones largos o cortos o pantalonetas para hombre</v>
      </c>
      <c r="C2355" s="81" t="s">
        <v>1449</v>
      </c>
      <c r="D2355" s="81">
        <v>40</v>
      </c>
      <c r="E2355" s="71">
        <v>1500</v>
      </c>
      <c r="F2355" s="70">
        <f t="shared" ref="F2355:F2362" ca="1" si="133">INDIRECT(ADDRESS(ROW(),COLUMN()-2,4))*INDIRECT(ADDRESS(ROW(),COLUMN()-1,4))</f>
        <v>60000</v>
      </c>
      <c r="G2355" s="45"/>
      <c r="H2355" s="45"/>
      <c r="I2355" s="45"/>
      <c r="J2355" s="45"/>
    </row>
    <row r="2356" spans="1:10" ht="13.5" customHeight="1" x14ac:dyDescent="0.2">
      <c r="A2356" s="81">
        <v>53101602</v>
      </c>
      <c r="B2356" s="69" t="str">
        <f t="shared" ca="1" si="132"/>
        <v>Camisas para hombre</v>
      </c>
      <c r="C2356" s="81" t="s">
        <v>1449</v>
      </c>
      <c r="D2356" s="81">
        <v>40</v>
      </c>
      <c r="E2356" s="71">
        <v>1200</v>
      </c>
      <c r="F2356" s="70">
        <f t="shared" ca="1" si="133"/>
        <v>48000</v>
      </c>
      <c r="G2356" s="45"/>
      <c r="H2356" s="45"/>
      <c r="I2356" s="45"/>
      <c r="J2356" s="45"/>
    </row>
    <row r="2357" spans="1:10" ht="13.5" customHeight="1" x14ac:dyDescent="0.2">
      <c r="A2357" s="81">
        <v>53101504</v>
      </c>
      <c r="B2357" s="69" t="str">
        <f t="shared" ca="1" si="132"/>
        <v>Pantalones largos o cortos o pantalonetas para mujer</v>
      </c>
      <c r="C2357" s="81" t="s">
        <v>1449</v>
      </c>
      <c r="D2357" s="81">
        <v>45</v>
      </c>
      <c r="E2357" s="71">
        <v>1500</v>
      </c>
      <c r="F2357" s="70">
        <f t="shared" ca="1" si="133"/>
        <v>67500</v>
      </c>
      <c r="G2357" s="45"/>
      <c r="H2357" s="45"/>
      <c r="I2357" s="45"/>
      <c r="J2357" s="45"/>
    </row>
    <row r="2358" spans="1:10" ht="13.5" customHeight="1" x14ac:dyDescent="0.2">
      <c r="A2358" s="81">
        <v>53101604</v>
      </c>
      <c r="B2358" s="69" t="str">
        <f t="shared" ca="1" si="132"/>
        <v>Camisas o blusas para mujer</v>
      </c>
      <c r="C2358" s="81" t="s">
        <v>1449</v>
      </c>
      <c r="D2358" s="81">
        <v>50</v>
      </c>
      <c r="E2358" s="71">
        <v>1200</v>
      </c>
      <c r="F2358" s="70">
        <f t="shared" ca="1" si="133"/>
        <v>60000</v>
      </c>
      <c r="G2358" s="45"/>
      <c r="H2358" s="45"/>
      <c r="I2358" s="45"/>
      <c r="J2358" s="45"/>
    </row>
    <row r="2359" spans="1:10" ht="13.5" customHeight="1" x14ac:dyDescent="0.2">
      <c r="A2359" s="81">
        <v>53102202</v>
      </c>
      <c r="B2359" s="69" t="str">
        <f t="shared" ca="1" si="132"/>
        <v>Vestidos folclóricos para hombre</v>
      </c>
      <c r="C2359" s="81" t="s">
        <v>1449</v>
      </c>
      <c r="D2359" s="81">
        <v>25</v>
      </c>
      <c r="E2359" s="71">
        <v>50000</v>
      </c>
      <c r="F2359" s="70">
        <f t="shared" ca="1" si="133"/>
        <v>1250000</v>
      </c>
      <c r="G2359" s="45"/>
      <c r="H2359" s="45"/>
      <c r="I2359" s="45"/>
      <c r="J2359" s="45"/>
    </row>
    <row r="2360" spans="1:10" ht="13.5" customHeight="1" x14ac:dyDescent="0.2">
      <c r="A2360" s="81">
        <v>53102204</v>
      </c>
      <c r="B2360" s="69" t="str">
        <f t="shared" ca="1" si="132"/>
        <v>Vestidos folclóricos para mujer</v>
      </c>
      <c r="C2360" s="81" t="s">
        <v>1449</v>
      </c>
      <c r="D2360" s="81">
        <v>25</v>
      </c>
      <c r="E2360" s="71">
        <v>50000</v>
      </c>
      <c r="F2360" s="70">
        <f t="shared" ca="1" si="133"/>
        <v>1250000</v>
      </c>
      <c r="G2360" s="45"/>
      <c r="H2360" s="45"/>
      <c r="I2360" s="45"/>
      <c r="J2360" s="45"/>
    </row>
    <row r="2361" spans="1:10" ht="13.5" customHeight="1" x14ac:dyDescent="0.2">
      <c r="A2361" s="81">
        <v>53101904</v>
      </c>
      <c r="B2361" s="69" t="str">
        <f t="shared" ca="1" si="132"/>
        <v>Trajes para mujer</v>
      </c>
      <c r="C2361" s="81" t="s">
        <v>1449</v>
      </c>
      <c r="D2361" s="81">
        <v>25</v>
      </c>
      <c r="E2361" s="71">
        <v>70000</v>
      </c>
      <c r="F2361" s="70">
        <f t="shared" ca="1" si="133"/>
        <v>1750000</v>
      </c>
      <c r="G2361" s="45"/>
      <c r="H2361" s="45"/>
      <c r="I2361" s="45"/>
      <c r="J2361" s="45"/>
    </row>
    <row r="2362" spans="1:10" ht="13.5" customHeight="1" x14ac:dyDescent="0.2">
      <c r="A2362" s="81"/>
      <c r="B2362" s="69" t="str">
        <f t="shared" ca="1" si="132"/>
        <v/>
      </c>
      <c r="C2362" s="81"/>
      <c r="D2362" s="81"/>
      <c r="E2362" s="71"/>
      <c r="F2362" s="70">
        <f t="shared" ca="1" si="133"/>
        <v>0</v>
      </c>
      <c r="G2362" s="45"/>
      <c r="H2362" s="45"/>
      <c r="I2362" s="45"/>
      <c r="J2362" s="45"/>
    </row>
    <row r="2363" spans="1:10" ht="14.1" customHeight="1" x14ac:dyDescent="0.2">
      <c r="A2363" s="45"/>
      <c r="B2363" s="45"/>
      <c r="C2363" s="45"/>
      <c r="D2363" s="45"/>
      <c r="E2363" s="73" t="s">
        <v>12550</v>
      </c>
      <c r="F2363" s="74">
        <f ca="1">SUM(Table398[MONTO TOTAL ESTIMADO])</f>
        <v>4485500</v>
      </c>
      <c r="G2363" s="45"/>
      <c r="H2363" s="45" t="str">
        <f>C2348</f>
        <v>Bienes</v>
      </c>
      <c r="I2363" s="45" t="str">
        <f>E2348</f>
        <v>MIPYME Mujeres</v>
      </c>
      <c r="J2363" s="45" t="str">
        <f>D2348</f>
        <v>Comparacion de Precios</v>
      </c>
    </row>
    <row r="2364" spans="1:10" ht="14.1" customHeight="1" thickBot="1" x14ac:dyDescent="0.3"/>
    <row r="2365" spans="1:10" ht="33.75" customHeight="1" thickBot="1" x14ac:dyDescent="0.25">
      <c r="A2365" s="64" t="s">
        <v>16382</v>
      </c>
      <c r="B2365" s="64" t="s">
        <v>161</v>
      </c>
      <c r="C2365" s="64" t="s">
        <v>11724</v>
      </c>
      <c r="D2365" s="64" t="s">
        <v>14377</v>
      </c>
      <c r="E2365" s="64" t="s">
        <v>10962</v>
      </c>
      <c r="F2365" s="64" t="s">
        <v>11095</v>
      </c>
      <c r="G2365" s="45"/>
      <c r="H2365" s="45"/>
      <c r="I2365" s="45"/>
      <c r="J2365" s="45"/>
    </row>
    <row r="2366" spans="1:10" ht="13.5" customHeight="1" thickBot="1" x14ac:dyDescent="0.25">
      <c r="A2366" s="66" t="s">
        <v>18878</v>
      </c>
      <c r="B2366" s="66" t="s">
        <v>18879</v>
      </c>
      <c r="C2366" s="66" t="s">
        <v>17798</v>
      </c>
      <c r="D2366" s="66" t="s">
        <v>1875</v>
      </c>
      <c r="E2366" s="66" t="s">
        <v>6033</v>
      </c>
      <c r="F2366" s="66"/>
      <c r="G2366" s="45"/>
      <c r="H2366" s="45"/>
      <c r="I2366" s="45"/>
      <c r="J2366" s="45"/>
    </row>
    <row r="2367" spans="1:10" ht="14.1" customHeight="1" thickBot="1" x14ac:dyDescent="0.25">
      <c r="A2367" s="101" t="s">
        <v>14827</v>
      </c>
      <c r="B2367" s="67" t="s">
        <v>8528</v>
      </c>
      <c r="C2367" s="76">
        <v>44743</v>
      </c>
      <c r="D2367" s="101" t="s">
        <v>9386</v>
      </c>
      <c r="E2367" s="67" t="s">
        <v>13093</v>
      </c>
      <c r="F2367" s="66" t="s">
        <v>3080</v>
      </c>
      <c r="G2367" s="45"/>
      <c r="H2367" s="45"/>
      <c r="I2367" s="45"/>
      <c r="J2367" s="45"/>
    </row>
    <row r="2368" spans="1:10" ht="14.1" customHeight="1" thickBot="1" x14ac:dyDescent="0.25">
      <c r="A2368" s="102"/>
      <c r="B2368" s="67" t="s">
        <v>1786</v>
      </c>
      <c r="C2368" s="95">
        <f>IF(C2367="","",IF(AND(MONTH(C2367)&gt;=1,MONTH(C2367)&lt;=3),1,IF(AND(MONTH(C2367)&gt;=4,MONTH(C2367)&lt;=6),2,IF(AND(MONTH(C2367)&gt;=7,MONTH(C2367)&lt;=9),3,4))))</f>
        <v>3</v>
      </c>
      <c r="D2368" s="102"/>
      <c r="E2368" s="67" t="s">
        <v>2417</v>
      </c>
      <c r="F2368" s="66" t="s">
        <v>11112</v>
      </c>
      <c r="G2368" s="45"/>
      <c r="H2368" s="45"/>
      <c r="I2368" s="45"/>
      <c r="J2368" s="45"/>
    </row>
    <row r="2369" spans="1:10" ht="14.1" customHeight="1" thickBot="1" x14ac:dyDescent="0.25">
      <c r="A2369" s="102"/>
      <c r="B2369" s="67" t="s">
        <v>12942</v>
      </c>
      <c r="C2369" s="76">
        <v>44834</v>
      </c>
      <c r="D2369" s="102"/>
      <c r="E2369" s="67" t="s">
        <v>3073</v>
      </c>
      <c r="F2369" s="66" t="s">
        <v>11112</v>
      </c>
      <c r="G2369" s="45"/>
      <c r="H2369" s="45"/>
      <c r="I2369" s="45"/>
      <c r="J2369" s="45"/>
    </row>
    <row r="2370" spans="1:10" ht="14.1" customHeight="1" thickBot="1" x14ac:dyDescent="0.25">
      <c r="A2370" s="102"/>
      <c r="B2370" s="67" t="s">
        <v>1786</v>
      </c>
      <c r="C2370" s="95">
        <f>IF(C2369="","",IF(AND(MONTH(C2369)&gt;=1,MONTH(C2369)&lt;=3),1,IF(AND(MONTH(C2369)&gt;=4,MONTH(C2369)&lt;=6),2,IF(AND(MONTH(C2369)&gt;=7,MONTH(C2369)&lt;=9),3,4))))</f>
        <v>3</v>
      </c>
      <c r="D2370" s="102"/>
      <c r="E2370" s="67" t="s">
        <v>13192</v>
      </c>
      <c r="F2370" s="66" t="s">
        <v>11112</v>
      </c>
      <c r="G2370" s="45"/>
      <c r="H2370" s="45"/>
      <c r="I2370" s="45"/>
      <c r="J2370" s="45"/>
    </row>
    <row r="2371" spans="1:10" ht="14.1" customHeight="1" thickBot="1" x14ac:dyDescent="0.25">
      <c r="A2371" s="45"/>
      <c r="B2371" s="45"/>
      <c r="C2371" s="45"/>
      <c r="D2371" s="45"/>
      <c r="E2371" s="45"/>
      <c r="F2371" s="45"/>
      <c r="G2371" s="45"/>
      <c r="H2371" s="45"/>
      <c r="I2371" s="45"/>
      <c r="J2371" s="45"/>
    </row>
    <row r="2372" spans="1:10" ht="14.1" customHeight="1" thickBot="1" x14ac:dyDescent="0.25">
      <c r="A2372" s="72" t="s">
        <v>15735</v>
      </c>
      <c r="B2372" s="72" t="s">
        <v>16146</v>
      </c>
      <c r="C2372" s="72" t="s">
        <v>15641</v>
      </c>
      <c r="D2372" s="72" t="s">
        <v>15251</v>
      </c>
      <c r="E2372" s="72" t="s">
        <v>6932</v>
      </c>
      <c r="F2372" s="72" t="s">
        <v>15280</v>
      </c>
      <c r="G2372" s="45"/>
      <c r="H2372" s="45"/>
      <c r="I2372" s="45"/>
      <c r="J2372" s="45"/>
    </row>
    <row r="2373" spans="1:10" ht="14.1" customHeight="1" x14ac:dyDescent="0.2">
      <c r="A2373" s="81">
        <v>53101502</v>
      </c>
      <c r="B2373" s="69" t="str">
        <f t="shared" ref="B2373:B2379" ca="1" si="134">IFERROR(INDEX(UNSPSCDes,MATCH(INDIRECT(ADDRESS(ROW(),COLUMN()-1,4)),UNSPSCCode,0)),"")</f>
        <v>Pantalones largos o cortos o pantalonetas para hombre</v>
      </c>
      <c r="C2373" s="81" t="s">
        <v>1449</v>
      </c>
      <c r="D2373" s="81">
        <v>35</v>
      </c>
      <c r="E2373" s="71">
        <v>1500</v>
      </c>
      <c r="F2373" s="70">
        <f t="shared" ref="F2373:F2379" ca="1" si="135">INDIRECT(ADDRESS(ROW(),COLUMN()-2,4))*INDIRECT(ADDRESS(ROW(),COLUMN()-1,4))</f>
        <v>52500</v>
      </c>
      <c r="G2373" s="45"/>
      <c r="H2373" s="45"/>
      <c r="I2373" s="45"/>
      <c r="J2373" s="45"/>
    </row>
    <row r="2374" spans="1:10" ht="13.5" customHeight="1" x14ac:dyDescent="0.2">
      <c r="A2374" s="81">
        <v>53101602</v>
      </c>
      <c r="B2374" s="69" t="str">
        <f t="shared" ca="1" si="134"/>
        <v>Camisas para hombre</v>
      </c>
      <c r="C2374" s="81" t="s">
        <v>1449</v>
      </c>
      <c r="D2374" s="81">
        <v>35</v>
      </c>
      <c r="E2374" s="71">
        <v>1200</v>
      </c>
      <c r="F2374" s="70">
        <f t="shared" ca="1" si="135"/>
        <v>42000</v>
      </c>
      <c r="G2374" s="45"/>
      <c r="H2374" s="45"/>
      <c r="I2374" s="45"/>
      <c r="J2374" s="45"/>
    </row>
    <row r="2375" spans="1:10" ht="13.5" customHeight="1" x14ac:dyDescent="0.2">
      <c r="A2375" s="81">
        <v>53101504</v>
      </c>
      <c r="B2375" s="69" t="str">
        <f t="shared" ca="1" si="134"/>
        <v>Pantalones largos o cortos o pantalonetas para mujer</v>
      </c>
      <c r="C2375" s="81" t="s">
        <v>1449</v>
      </c>
      <c r="D2375" s="81">
        <v>40</v>
      </c>
      <c r="E2375" s="71">
        <v>1500</v>
      </c>
      <c r="F2375" s="70">
        <f t="shared" ca="1" si="135"/>
        <v>60000</v>
      </c>
      <c r="G2375" s="45"/>
      <c r="H2375" s="45"/>
      <c r="I2375" s="45"/>
      <c r="J2375" s="45"/>
    </row>
    <row r="2376" spans="1:10" ht="13.5" customHeight="1" x14ac:dyDescent="0.2">
      <c r="A2376" s="81">
        <v>53101604</v>
      </c>
      <c r="B2376" s="69" t="str">
        <f t="shared" ca="1" si="134"/>
        <v>Camisas o blusas para mujer</v>
      </c>
      <c r="C2376" s="81" t="s">
        <v>1449</v>
      </c>
      <c r="D2376" s="81">
        <v>50</v>
      </c>
      <c r="E2376" s="71">
        <v>1200</v>
      </c>
      <c r="F2376" s="70">
        <f t="shared" ca="1" si="135"/>
        <v>60000</v>
      </c>
      <c r="G2376" s="45"/>
      <c r="H2376" s="45"/>
      <c r="I2376" s="45"/>
      <c r="J2376" s="45"/>
    </row>
    <row r="2377" spans="1:10" ht="13.5" customHeight="1" x14ac:dyDescent="0.2">
      <c r="A2377" s="81">
        <v>53102202</v>
      </c>
      <c r="B2377" s="69" t="str">
        <f t="shared" ca="1" si="134"/>
        <v>Vestidos folclóricos para hombre</v>
      </c>
      <c r="C2377" s="81" t="s">
        <v>1449</v>
      </c>
      <c r="D2377" s="81">
        <v>20</v>
      </c>
      <c r="E2377" s="71">
        <v>50000</v>
      </c>
      <c r="F2377" s="70">
        <f t="shared" ca="1" si="135"/>
        <v>1000000</v>
      </c>
      <c r="G2377" s="45"/>
      <c r="H2377" s="45"/>
      <c r="I2377" s="45"/>
      <c r="J2377" s="45"/>
    </row>
    <row r="2378" spans="1:10" ht="13.5" customHeight="1" x14ac:dyDescent="0.2">
      <c r="A2378" s="81">
        <v>53102204</v>
      </c>
      <c r="B2378" s="69" t="str">
        <f t="shared" ca="1" si="134"/>
        <v>Vestidos folclóricos para mujer</v>
      </c>
      <c r="C2378" s="81" t="s">
        <v>1449</v>
      </c>
      <c r="D2378" s="81">
        <v>20</v>
      </c>
      <c r="E2378" s="71">
        <v>50000</v>
      </c>
      <c r="F2378" s="70">
        <f t="shared" ca="1" si="135"/>
        <v>1000000</v>
      </c>
      <c r="G2378" s="45"/>
      <c r="H2378" s="45"/>
      <c r="I2378" s="45"/>
      <c r="J2378" s="45"/>
    </row>
    <row r="2379" spans="1:10" ht="13.5" customHeight="1" x14ac:dyDescent="0.2">
      <c r="A2379" s="81">
        <v>53101904</v>
      </c>
      <c r="B2379" s="69" t="str">
        <f t="shared" ca="1" si="134"/>
        <v>Trajes para mujer</v>
      </c>
      <c r="C2379" s="81" t="s">
        <v>1449</v>
      </c>
      <c r="D2379" s="81">
        <v>20</v>
      </c>
      <c r="E2379" s="71">
        <v>70000</v>
      </c>
      <c r="F2379" s="70">
        <f t="shared" ca="1" si="135"/>
        <v>1400000</v>
      </c>
      <c r="G2379" s="45"/>
      <c r="H2379" s="45"/>
      <c r="I2379" s="45"/>
      <c r="J2379" s="45"/>
    </row>
    <row r="2380" spans="1:10" ht="14.1" customHeight="1" x14ac:dyDescent="0.2">
      <c r="A2380" s="45"/>
      <c r="B2380" s="45"/>
      <c r="C2380" s="45"/>
      <c r="D2380" s="45"/>
      <c r="E2380" s="73" t="s">
        <v>12550</v>
      </c>
      <c r="F2380" s="74">
        <f ca="1">SUM(Table399[MONTO TOTAL ESTIMADO])</f>
        <v>3614500</v>
      </c>
      <c r="G2380" s="45"/>
      <c r="H2380" s="45" t="str">
        <f>C2366</f>
        <v>Bienes</v>
      </c>
      <c r="I2380" s="45" t="str">
        <f>E2366</f>
        <v>MIPYME Mujeres</v>
      </c>
      <c r="J2380" s="45" t="str">
        <f>D2366</f>
        <v>Comparacion de Precios</v>
      </c>
    </row>
  </sheetData>
  <sheetProtection algorithmName="SHA-512" hashValue="btGcAhcmWLviiQ2HWKOnv1nzaK3Uf4wJXtqrREPLAcG69H5Wt+1jw0NvmbLJnwcR/ed3OfATwho1zy68tcClYw==" saltValue="oxzcwEAHNzB7NMmxSYfLuQ==" spinCount="100000" sheet="1" objects="1" scenarios="1"/>
  <protectedRanges>
    <protectedRange sqref="F5:G5" name="Rango3"/>
    <protectedRange sqref="E11:E12" name="Rango2"/>
  </protectedRanges>
  <mergeCells count="190">
    <mergeCell ref="A608:A611"/>
    <mergeCell ref="D608:D611"/>
    <mergeCell ref="A620:A623"/>
    <mergeCell ref="D620:D623"/>
    <mergeCell ref="A633:A636"/>
    <mergeCell ref="D633:D636"/>
    <mergeCell ref="A684:A687"/>
    <mergeCell ref="D684:D687"/>
    <mergeCell ref="A646:A649"/>
    <mergeCell ref="D646:D649"/>
    <mergeCell ref="A659:A662"/>
    <mergeCell ref="D659:D662"/>
    <mergeCell ref="A672:A675"/>
    <mergeCell ref="D672:D675"/>
    <mergeCell ref="A516:A519"/>
    <mergeCell ref="D516:D519"/>
    <mergeCell ref="A543:A546"/>
    <mergeCell ref="D543:D546"/>
    <mergeCell ref="A572:A575"/>
    <mergeCell ref="D572:D575"/>
    <mergeCell ref="A584:A587"/>
    <mergeCell ref="D584:D587"/>
    <mergeCell ref="A596:A599"/>
    <mergeCell ref="D596:D599"/>
    <mergeCell ref="A441:A444"/>
    <mergeCell ref="D441:D444"/>
    <mergeCell ref="A454:A457"/>
    <mergeCell ref="D454:D457"/>
    <mergeCell ref="A467:A470"/>
    <mergeCell ref="D467:D470"/>
    <mergeCell ref="A480:A483"/>
    <mergeCell ref="D480:D483"/>
    <mergeCell ref="A492:A495"/>
    <mergeCell ref="D492:D495"/>
    <mergeCell ref="A372:A375"/>
    <mergeCell ref="D372:D375"/>
    <mergeCell ref="A384:A387"/>
    <mergeCell ref="D384:D387"/>
    <mergeCell ref="A400:A403"/>
    <mergeCell ref="D400:D403"/>
    <mergeCell ref="A413:A416"/>
    <mergeCell ref="D413:D416"/>
    <mergeCell ref="A428:A431"/>
    <mergeCell ref="D428:D431"/>
    <mergeCell ref="A251:A254"/>
    <mergeCell ref="D251:D254"/>
    <mergeCell ref="A267:A270"/>
    <mergeCell ref="D267:D270"/>
    <mergeCell ref="A338:A341"/>
    <mergeCell ref="D338:D341"/>
    <mergeCell ref="A355:A358"/>
    <mergeCell ref="D355:D358"/>
    <mergeCell ref="A283:A286"/>
    <mergeCell ref="D283:D286"/>
    <mergeCell ref="A304:A307"/>
    <mergeCell ref="D304:D307"/>
    <mergeCell ref="A321:A324"/>
    <mergeCell ref="D321:D324"/>
    <mergeCell ref="A1:A4"/>
    <mergeCell ref="E6:F6"/>
    <mergeCell ref="E7:F7"/>
    <mergeCell ref="B2:E2"/>
    <mergeCell ref="B3:E3"/>
    <mergeCell ref="A17:A20"/>
    <mergeCell ref="D17:D20"/>
    <mergeCell ref="E9:F9"/>
    <mergeCell ref="E8:F8"/>
    <mergeCell ref="E10:F10"/>
    <mergeCell ref="E11:F11"/>
    <mergeCell ref="E12:F12"/>
    <mergeCell ref="A193:A196"/>
    <mergeCell ref="D193:D196"/>
    <mergeCell ref="A207:A210"/>
    <mergeCell ref="D207:D210"/>
    <mergeCell ref="A219:A222"/>
    <mergeCell ref="D219:D222"/>
    <mergeCell ref="A231:A234"/>
    <mergeCell ref="D231:D234"/>
    <mergeCell ref="A51:A54"/>
    <mergeCell ref="D51:D54"/>
    <mergeCell ref="A69:A72"/>
    <mergeCell ref="D69:D72"/>
    <mergeCell ref="A93:A96"/>
    <mergeCell ref="D93:D96"/>
    <mergeCell ref="A106:A109"/>
    <mergeCell ref="D106:D109"/>
    <mergeCell ref="A124:A127"/>
    <mergeCell ref="D124:D127"/>
    <mergeCell ref="A142:A145"/>
    <mergeCell ref="D142:D145"/>
    <mergeCell ref="A161:A164"/>
    <mergeCell ref="D161:D164"/>
    <mergeCell ref="A181:A184"/>
    <mergeCell ref="D181:D184"/>
    <mergeCell ref="A749:A752"/>
    <mergeCell ref="D749:D752"/>
    <mergeCell ref="A790:A793"/>
    <mergeCell ref="D790:D793"/>
    <mergeCell ref="A811:A814"/>
    <mergeCell ref="D811:D814"/>
    <mergeCell ref="A698:A701"/>
    <mergeCell ref="D698:D701"/>
    <mergeCell ref="A710:A713"/>
    <mergeCell ref="D710:D713"/>
    <mergeCell ref="A724:A727"/>
    <mergeCell ref="D724:D727"/>
    <mergeCell ref="A1047:A1050"/>
    <mergeCell ref="D1047:D1050"/>
    <mergeCell ref="A893:A896"/>
    <mergeCell ref="D893:D896"/>
    <mergeCell ref="A918:A921"/>
    <mergeCell ref="D918:D921"/>
    <mergeCell ref="A941:A944"/>
    <mergeCell ref="D941:D944"/>
    <mergeCell ref="A834:A837"/>
    <mergeCell ref="D834:D837"/>
    <mergeCell ref="A866:A869"/>
    <mergeCell ref="D866:D869"/>
    <mergeCell ref="A1128:A1131"/>
    <mergeCell ref="D1128:D1131"/>
    <mergeCell ref="A1213:A1216"/>
    <mergeCell ref="D1213:D1216"/>
    <mergeCell ref="A1295:A1298"/>
    <mergeCell ref="D1295:D1298"/>
    <mergeCell ref="A1452:A1455"/>
    <mergeCell ref="D1452:D1455"/>
    <mergeCell ref="A1546:A1549"/>
    <mergeCell ref="D1546:D1549"/>
    <mergeCell ref="A1954:A1957"/>
    <mergeCell ref="D1954:D1957"/>
    <mergeCell ref="A1981:A1984"/>
    <mergeCell ref="D1981:D1984"/>
    <mergeCell ref="A2002:A2005"/>
    <mergeCell ref="D2002:D2005"/>
    <mergeCell ref="A2022:A2025"/>
    <mergeCell ref="D2022:D2025"/>
    <mergeCell ref="A1620:A1623"/>
    <mergeCell ref="D1620:D1623"/>
    <mergeCell ref="A1688:A1691"/>
    <mergeCell ref="D1688:D1691"/>
    <mergeCell ref="A1765:A1768"/>
    <mergeCell ref="D1765:D1768"/>
    <mergeCell ref="A1832:A1835"/>
    <mergeCell ref="D1832:D1835"/>
    <mergeCell ref="A1893:A1896"/>
    <mergeCell ref="D1893:D1896"/>
    <mergeCell ref="A2099:A2102"/>
    <mergeCell ref="D2099:D2102"/>
    <mergeCell ref="A2110:A2113"/>
    <mergeCell ref="D2110:D2113"/>
    <mergeCell ref="A2121:A2124"/>
    <mergeCell ref="D2121:D2124"/>
    <mergeCell ref="A2159:A2162"/>
    <mergeCell ref="D2159:D2162"/>
    <mergeCell ref="A2036:A2039"/>
    <mergeCell ref="D2036:D2039"/>
    <mergeCell ref="A2051:A2054"/>
    <mergeCell ref="D2051:D2054"/>
    <mergeCell ref="A2064:A2067"/>
    <mergeCell ref="D2064:D2067"/>
    <mergeCell ref="A2077:A2080"/>
    <mergeCell ref="D2077:D2080"/>
    <mergeCell ref="A2088:A2091"/>
    <mergeCell ref="D2088:D2091"/>
    <mergeCell ref="A2186:A2189"/>
    <mergeCell ref="D2186:D2189"/>
    <mergeCell ref="A2212:A2215"/>
    <mergeCell ref="D2212:D2215"/>
    <mergeCell ref="A2233:A2236"/>
    <mergeCell ref="D2233:D2236"/>
    <mergeCell ref="A2245:A2248"/>
    <mergeCell ref="D2245:D2248"/>
    <mergeCell ref="A2259:A2262"/>
    <mergeCell ref="D2259:D2262"/>
    <mergeCell ref="A2322:A2325"/>
    <mergeCell ref="D2322:D2325"/>
    <mergeCell ref="A2335:A2338"/>
    <mergeCell ref="D2335:D2338"/>
    <mergeCell ref="A2349:A2352"/>
    <mergeCell ref="D2349:D2352"/>
    <mergeCell ref="A2367:A2370"/>
    <mergeCell ref="D2367:D2370"/>
    <mergeCell ref="A2271:A2274"/>
    <mergeCell ref="D2271:D2274"/>
    <mergeCell ref="A2283:A2286"/>
    <mergeCell ref="D2283:D2286"/>
    <mergeCell ref="A2295:A2298"/>
    <mergeCell ref="D2295:D2298"/>
    <mergeCell ref="A2308:A2311"/>
    <mergeCell ref="D2308:D23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1 C69 C93 C106 C124 C142 C161 C181 C193 C207 C219 C231 C251 C267 C283 C304 C321 C338 C355 C372 C384 C400 C413 C428 C441 C454 C467 C480 C492 C516 C543 C572 C584 C596 C608 C620 C633 C646 C659 C672 C684 C698 C710 C724 C749 C790 C811 C834 C866 C893 C918 C941 C1047 C1128 C1213 C1295 C1452 C1546 C1620 C1688 C1765 C1832 C1893 C1954 C1981 C2002 C2022 C2036 C2051 C2064 C2077 C2088 C2099 C2110 C2121 C2159 C2186 C2212 C2233 C2245 C2259 C2271 C2283 C2295 C2308 C2322 C2335 C2349 C2367" xr:uid="{00000000-0002-0000-0100-000003000000}">
      <formula1>C19</formula1>
    </dataValidation>
    <dataValidation type="date" operator="greaterThanOrEqual" allowBlank="1" showInputMessage="1" showErrorMessage="1" sqref="C19 C53 C71 C95 C108 C126 C144 C163 C183 C195 C209 C221 C233 C253 C269 C285 C306 C323 C340 C357 C374 C386 C402 C415 C430 C443 C456 C469 C482 C494 C518 C545 C574 C586 C598 C610 C622 C635 C648 C661 C674 C686 C700 C712 C726 C751 C792 C813 C836 C868 C895 C920 C943 C1049 C1130 C1215 C1297 C1454 C1548 C1622 C1690 C1767 C1834 C1895 C1956 C1983 C2004 C2024 C2038 C2053 C2066 C2079 C2090 C2101 C2112 C2123 C2161 C2188 C2214 C2235 C2247 C2261 C2273 C2285 C2297 C2310 C2324 C2337 C2351 C2369" xr:uid="{00000000-0002-0000-0100-000004000000}">
      <formula1>C17</formula1>
    </dataValidation>
    <dataValidation type="list" allowBlank="1" showInputMessage="1" showErrorMessage="1" sqref="F17 F51 F69 F93 F106 F124 F142 F161 F181 F193 F207 F219 F231 F251 F267 F283 F304 F321 F338 F355 F372 F384 F400 F413 F428 F441 F454 F467 F480 F492 F516 F543 F572 F584 F596 F608 F620 F633 F646 F659 F672 F684 F698 F710 F724 F749 F790 F811 F834 F866 F893 F918 F941 F1047 F1128 F1213 F1295 F1452 F1546 F1620 F1688 F1765 F1832 F1893 F1954 F1981 F2002 F2022 F2036 F2051 F2064 F2077 F2088 F2099 F2110 F2121 F2159 F2186 F2212 F2233 F2245 F2259 F2271 F2283 F2295 F2308 F2322 F2335 F2349 F2367" xr:uid="{00000000-0002-0000-0100-000005000000}">
      <formula1>IF(INDIRECT(ADDRESS(ROW()+1,COLUMN(),4))="",RegionList,INDEX(RegionColumn,MATCH(INDIRECT(ADDRESS(ROW()+1,COLUMN(),4)),ProvinciaList,0)))</formula1>
    </dataValidation>
    <dataValidation type="list" allowBlank="1" showInputMessage="1" showErrorMessage="1" sqref="F18 F52 F70 F94 F107 F125 F143 F162 F182 F194 F208 F220 F232 F252 F268 F284 F305 F322 F339 F356 F373 F385 F401 F414 F429 F442 F455 F468 F481 F493 F517 F544 F573 F585 F597 F609 F621 F634 F647 F660 F673 F685 F699 F711 F725 F750 F791 F812 F835 F867 F894 F919 F942 F1048 F1129 F1214 F1296 F1453 F1547 F1621 F1689 F1766 F1833 F1894 F1955 F1982 F2003 F2023 F2037 F2052 F2065 F2078 F2089 F2100 F2111 F2122 F2160 F2187 F2213 F2234 F2246 F2260 F2272 F2284 F2296 F2309 F2323 F2336 F2350 F2368"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3 F71 F95 F108 F126 F144 F163 F183 F195 F209 F221 F233 F253 F269 F285 F306 F323 F340 F357 F374 F386 F402 F415 F430 F443 F456 F469 F482 F494 F518 F545 F574 F586 F598 F610 F622 F635 F648 F661 F674 F686 F700 F712 F726 F751 F792 F813 F836 F868 F895 F920 F943 F1049 F1130 F1215 F1297 F1454 F1548 F1622 F1690 F1767 F1834 F1895 F1956 F1983 F2004 F2024 F2038 F2053 F2066 F2079 F2090 F2101 F2112 F2123 F2161 F2188 F2214 F2235 F2247 F2261 F2273 F2285 F2297 F2310 F2324 F2337 F2351 F2369"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4 F72 F96 F109 F127 F145 F164 F184 F196 F210 F222 F234 F254 F270 F286 F307 F324 F341 F358 F375 F387 F403 F416 F431 F444 F457 F470 F483 F495 F519 F546 F575 F587 F599 F611 F623 F636 F649 F662 F675 F687 F701 F713 F727 F752 F793 F814 F837 F869 F896 F921 F944 F1050 F1131 F1216 F1298 F1455 F1549 F1623 F1691 F1768 F1835 F1896 F1957 F1984 F2005 F2025 F2039 F2054 F2067 F2080 F2091 F2102 F2113 F2124 F2162 F2189 F2215 F2236 F2248 F2262 F2274 F2286 F2298 F2311 F2325 F2338 F2352 F2370"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46 A57:A64 A75:A88 A99:A101 A112:A119 A130:A137 A148:A156 A167:A176 A187:A188 A199:A202 A213:A214 A225:A226 A237:A246 A257:A262 A273:A278 A289:A299 A310:A316 A327:A333 A344:A350 A361:A367 A378:A379 A390:A395 A406:A408 A419:A423 A434:A436 A447:A449 A460:A462 A473:A475 A486:A487 A498:A511 A522:A538 A2373:A2379 A578:A579 A590:A591 A602:A603 A614:A615 A626:A628 A639:A641 A665:A667 A652:A654 A678:A679 A690:A693 A704:A705 A716:A719 A730:A744 A796:A806 A817:A829 A872:A888 A549:A567 A924:A936 A899:A913 A947:A1042 A1053:A1123 A755:A785 A1134:A1208 A1219:A1290 A1301:A1447 A1458:A1541 A1552:A1615 A1626:A1683 A1694:A1760 A1771:A1827 A1838:A1888 A1899:A1949 A1987:A1997 A1960:A1976 A2008:A2017 A2057:A2059 A2028:A2031 A2042:A2046 A2070:A2072 A2094 A2083 A2105 A2116 A2192:A2207 A2127:A2154 A2165:A2181 A2218:A2228 A2251:A2254 A2239:A2240 A2265:A2266 A2277:A2278 A2301:A2303 A2289:A2290 A2314:A2317 A2328:A2330 A2341:A2344 A2355:A2362 A840:A861" xr:uid="{00000000-0002-0000-0100-000009000000}">
      <formula1>0</formula1>
    </dataValidation>
    <dataValidation type="list" allowBlank="1" showInputMessage="1" showErrorMessage="1" sqref="C23:C46 C57:C64 C75:C88 C99:C101 C112:C119 C130:C137 C148:C156 C167:C176 C187:C188 C199:C202 C213:C214 C225:C226 C237:C246 C257:C262 C273:C278 C289:C299 C310:C316 C327:C333 C344:C350 C361:C367 C378:C379 C390:C395 C406:C408 C419:C423 C434:C436 C447:C449 C460:C462 C473:C475 C486:C487 C498:C511 C522:C538 C2373:C2379 C578:C579 C590:C591 C602:C603 C614:C615 C626:C628 C639:C641 C665:C667 C652:C654 C678:C679 C690:C693 C704:C705 C716:C719 C730:C744 C796:C806 C817:C829 C872:C888 C549:C567 C924:C936 C899:C913 C947:C1042 C1053:C1123 C755:C785 C1134:C1208 C1219:C1290 C1301:C1447 C1458:C1541 C1552:C1615 C1626:C1683 C1694:C1760 C1771:C1827 C1838:C1888 C1899:C1949 C1987:C1997 C1960:C1976 C2008:C2017 C2057:C2059 C2028:C2031 C2042:C2046 C2070:C2072 C2094 C2083 C2116 C2105 C2192:C2207 C2127:C2154 C2165:C2181 C2218:C2228 C2251:C2254 C2239:C2240 C2265:C2266 C2277:C2278 C2301:C2303 C2289:C2290 C2314:C2317 C2328:C2330 C2341:C2344 C2355:C2362 C840:C861" xr:uid="{00000000-0002-0000-0100-00000A000000}">
      <formula1>UnidadesList</formula1>
    </dataValidation>
    <dataValidation type="decimal" operator="greaterThan" allowBlank="1" showInputMessage="1" showErrorMessage="1" sqref="D23:E46 D57:E64 D75:E88 D99:E101 D112:E119 D130:E137 D148:E156 D167:E176 D187:E188 D199:E202 D213:E214 D225:E226 D237:E246 D257:E262 D273:E278 D289:E299 D310:E316 D327:E333 D344:E350 D361:E367 D378:E379 D390:E395 D406:E408 D419:E423 D434:E436 D447:E449 D460:E462 D473:E475 D486:E487 D498:E511 D522:E538 D2373:E2379 D578:E579 D590:E591 D602:E603 D614:E615 D626:E628 D639:E641 D665:E667 D652:E654 D678:E679 D690:E693 D704:E705 D716:E719 D730:E744 D796:E806 D817:E829 D872:E888 D549:E567 D924:E936 D899:E913 D947:E1042 D1053:E1123 D755:E785 D1134:E1208 D1219:E1290 D1301:E1447 D1458:E1541 D1552:E1615 D1626:E1683 D1694:E1760 D1771:E1827 D1838:E1888 D1899:E1949 D1987:E1997 D1960:E1976 D2008:E2017 D2057:E2059 D2028:E2031 D2042:E2046 D2070:E2072 D2094:E2094 D2083:E2083 D2116:E2116 D2105:E2105 D2192:E2207 D2127:E2154 D2165:E2181 D2218:E2228 D2251:E2254 D2239:E2240 D2265:E2266 D2277:E2278 D2301:E2303 D2289:E2290 D2314:E2317 D2328:E2330 D2341:E2344 D2355:E2362 D840:E861"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2383</xdr:row>
                    <xdr:rowOff>0</xdr:rowOff>
                  </from>
                  <to>
                    <xdr:col>1</xdr:col>
                    <xdr:colOff>333375</xdr:colOff>
                    <xdr:row>2385</xdr:row>
                    <xdr:rowOff>19050</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4" r:id="rId21" name="Button 106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5" r:id="rId22" name="Button 106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26" r:id="rId23" name="Button 1062">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27" r:id="rId24" name="Button 1063">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28" r:id="rId25" name="Button 1064">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29" r:id="rId26" name="Button 1065">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0" r:id="rId27" name="Button 1066">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1" r:id="rId28" name="Button 1067">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32" r:id="rId29" name="Button 106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33" r:id="rId30" name="Button 106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3" r:id="rId31" name="Button 1089">
              <controlPr locked="0" defaultSize="0" print="0" autoFill="0" autoPict="0" macro="[0]!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54" r:id="rId32" name="Button 109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55" r:id="rId33" name="Button 1091">
              <controlPr locked="0" defaultSize="0" print="0" autoFill="0" autoPict="0" macro="[0]!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56" r:id="rId34" name="Button 1092">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57" r:id="rId35" name="Button 1093">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58" r:id="rId36" name="Button 1094">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59" r:id="rId37" name="Button 1095">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60" r:id="rId38" name="Button 1096">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61" r:id="rId39" name="Button 1097">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62" r:id="rId40" name="Button 1098">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1" r:id="rId41" name="Button 1117">
              <controlPr locked="0" defaultSize="0" print="0" autoFill="0" autoPict="0" macro="[0]!Sheet1.InsertNewTabl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82" r:id="rId42" name="Button 1118">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3" r:id="rId43" name="Button 1119">
              <controlPr locked="0" defaultSize="0" print="0" autoFill="0" autoPict="0" macro="[0]!Sheet1.deleteProcedure">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84" r:id="rId44" name="Button 1120">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85" r:id="rId45" name="Button 1121">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86" r:id="rId46" name="Button 112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87" r:id="rId47" name="Button 1123">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88" r:id="rId48" name="Button 1124">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89" r:id="rId49" name="Button 112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390" r:id="rId50" name="Button 1126">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391" r:id="rId51" name="Button 112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392" r:id="rId52" name="Button 112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393" r:id="rId53" name="Button 1129">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394" r:id="rId54" name="Button 1130">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395" r:id="rId55" name="Button 1131">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396" r:id="rId56" name="Button 1132">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15" r:id="rId57" name="Button 1151">
              <controlPr locked="0" defaultSize="0" print="0" autoFill="0" autoPict="0" macro="[0]!Sheet1.InsertNewTabl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16" r:id="rId58" name="Button 1152">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17" r:id="rId59" name="Button 1153">
              <controlPr locked="0" defaultSize="0" print="0" autoFill="0" autoPict="0" macro="[0]!Sheet1.deleteProcedure">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18" r:id="rId60" name="Button 115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19" r:id="rId61" name="Button 1155">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47" r:id="rId62" name="Button 1183">
              <controlPr locked="0" defaultSize="0" print="0" autoFill="0" autoPict="0" macro="[0]!Sheet1.InsertNewTabl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48" r:id="rId63" name="Button 1184">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49" r:id="rId64" name="Button 1185">
              <controlPr locked="0" defaultSize="0" print="0" autoFill="0" autoPict="0" macro="[0]!Sheet1.deleteProcedure">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59" r:id="rId65" name="Button 119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60" r:id="rId66" name="Button 1196">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61" r:id="rId67" name="Button 1197">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62" r:id="rId68" name="Button 1198">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63" r:id="rId69" name="Button 1199">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64" r:id="rId70" name="Button 1200">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65" r:id="rId71" name="Button 1201">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5" r:id="rId72" name="Button 1221">
              <controlPr locked="0" defaultSize="0" print="0" autoFill="0" autoPict="0" macro="[0]!Sheet1.InsertNewTabl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86" r:id="rId73" name="Button 1222">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87" r:id="rId74" name="Button 1223">
              <controlPr locked="0" defaultSize="0" print="0" autoFill="0" autoPict="0" macro="[0]!Sheet1.deleteProcedure">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95" r:id="rId75" name="Button 1231">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96" r:id="rId76" name="Button 123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97" r:id="rId77" name="Button 1233">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98" r:id="rId78" name="Button 1234">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99" r:id="rId79" name="Button 1235">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00" r:id="rId80" name="Button 1236">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01" r:id="rId81" name="Button 1237">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23" r:id="rId82" name="Button 1259">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24" r:id="rId83" name="Button 126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25" r:id="rId84" name="Button 1261">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33" r:id="rId85" name="Button 1269">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34" r:id="rId86" name="Button 1270">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35" r:id="rId87" name="Button 1271">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36" r:id="rId88" name="Button 127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37" r:id="rId89" name="Button 127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38" r:id="rId90" name="Button 127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39" r:id="rId91" name="Button 127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40" r:id="rId92" name="Button 1276">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60" r:id="rId93" name="Button 1296">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62" r:id="rId94" name="Button 1298">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0" r:id="rId95" name="Button 1306">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71" r:id="rId96" name="Button 1307">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72" r:id="rId97" name="Button 130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73" r:id="rId98" name="Button 1309">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74" r:id="rId99" name="Button 1310">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75" r:id="rId100" name="Button 1311">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76" r:id="rId101" name="Button 1312">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77" r:id="rId102" name="Button 131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78" r:id="rId103" name="Button 1314">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79" r:id="rId104" name="Button 1315">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01" r:id="rId105" name="Button 1337">
              <controlPr locked="0" defaultSize="0" print="0" autoFill="0" autoPict="0" macro="[0]!Sheet1.InsertNewTabl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03" r:id="rId106" name="Button 1339">
              <controlPr locked="0" defaultSize="0" print="0" autoFill="0" autoPict="0" macro="[0]!Sheet1.deleteProcedure">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8" r:id="rId107" name="Button 134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09" r:id="rId108" name="Button 1345">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30" r:id="rId109" name="Button 1366">
              <controlPr locked="0" defaultSize="0" print="0" autoFill="0" autoPict="0" macro="[0]!Sheet1.InsertNewTabl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1" r:id="rId110" name="Button 1367">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2" r:id="rId111" name="Button 1368">
              <controlPr locked="0" defaultSize="0" print="0" autoFill="0" autoPict="0" macro="[0]!Sheet1.deleteProcedure">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36" r:id="rId112" name="Button 1372">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7" r:id="rId113" name="Button 1373">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38" r:id="rId114" name="Button 1374">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8" r:id="rId115" name="Button 1394">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59" r:id="rId116" name="Button 1395">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60" r:id="rId117" name="Button 1396">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64" r:id="rId118" name="Button 1400">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90" r:id="rId119" name="Button 1426">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91" r:id="rId120" name="Button 1427">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92" r:id="rId121" name="Button 1428">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96" r:id="rId122" name="Button 1432">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15" r:id="rId123" name="Button 1451">
              <controlPr locked="0" defaultSize="0" print="0" autoFill="0" autoPict="0" macro="[0]!Sheet1.InsertNewTabl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16" r:id="rId124" name="Button 1452">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17" r:id="rId125" name="Button 1453">
              <controlPr locked="0" defaultSize="0" print="0" autoFill="0" autoPict="0" macro="[0]!Sheet1.deleteProcedure">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23" r:id="rId126" name="Button 145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24" r:id="rId127" name="Button 1460">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25" r:id="rId128" name="Button 1461">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26" r:id="rId129" name="Button 1462">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27" r:id="rId130" name="Button 1463">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28" r:id="rId131" name="Button 146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29" r:id="rId132" name="Button 1465">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30" r:id="rId133" name="Button 1466">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31" r:id="rId134" name="Button 1467">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55" r:id="rId135" name="Button 1491">
              <controlPr locked="0" defaultSize="0" print="0" autoFill="0" autoPict="0" macro="[0]!Sheet1.InsertNewTabl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56" r:id="rId136" name="Button 1492">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57" r:id="rId137" name="Button 1493">
              <controlPr locked="0" defaultSize="0" print="0" autoFill="0" autoPict="0" macro="[0]!Sheet1.deleteProcedure">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62" r:id="rId138" name="Button 149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63" r:id="rId139" name="Button 1499">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64" r:id="rId140" name="Button 1500">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65" r:id="rId141" name="Button 150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66" r:id="rId142" name="Button 150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87" r:id="rId143" name="Button 1523">
              <controlPr locked="0" defaultSize="0" print="0" autoFill="0" autoPict="0" macro="[0]!Sheet1.InsertNewTabl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88" r:id="rId144" name="Button 1524">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89" r:id="rId145" name="Button 1525">
              <controlPr locked="0" defaultSize="0" print="0" autoFill="0" autoPict="0" macro="[0]!Sheet1.deleteProcedure">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93" r:id="rId146" name="Button 1529">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94" r:id="rId147" name="Button 1530">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95" r:id="rId148" name="Button 1531">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96" r:id="rId149" name="Button 1532">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97" r:id="rId150" name="Button 1533">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19" r:id="rId151" name="Button 1555">
              <controlPr locked="0" defaultSize="0" print="0" autoFill="0" autoPict="0" macro="[0]!Sheet1.InsertNewTabl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20" r:id="rId152" name="Button 1556">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1" r:id="rId153" name="Button 1557">
              <controlPr locked="0" defaultSize="0" print="0" autoFill="0" autoPict="0" macro="[0]!Sheet1.deleteProcedure">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25" r:id="rId154" name="Button 1561">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26" r:id="rId155" name="Button 1562">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27" r:id="rId156" name="Button 1563">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8" r:id="rId157" name="Button 1564">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29" r:id="rId158" name="Button 156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30" r:id="rId159" name="Button 1566">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31" r:id="rId160" name="Button 156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32" r:id="rId161" name="Button 156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33" r:id="rId162" name="Button 156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34" r:id="rId163" name="Button 157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55" r:id="rId164" name="Button 1591">
              <controlPr locked="0" defaultSize="0" print="0" autoFill="0" autoPict="0" macro="[0]!Sheet1.InsertNewTabl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56" r:id="rId165" name="Button 1592">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57" r:id="rId166" name="Button 1593">
              <controlPr locked="0" defaultSize="0" print="0" autoFill="0" autoPict="0" macro="[0]!Sheet1.deleteProcedure">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61" r:id="rId167" name="Button 1597">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62" r:id="rId168" name="Button 1598">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63" r:id="rId169" name="Button 1599">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64" r:id="rId170" name="Button 160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65" r:id="rId171" name="Button 1601">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66" r:id="rId172" name="Button 1602">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87" r:id="rId173" name="Button 1623">
              <controlPr locked="0" defaultSize="0" print="0" autoFill="0" autoPict="0" macro="[0]!Sheet1.InsertNewTabl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89" r:id="rId174" name="Button 1625">
              <controlPr locked="0" defaultSize="0" print="0" autoFill="0" autoPict="0" macro="[0]!Sheet1.deleteProcedure">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93" r:id="rId175" name="Button 1629">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94" r:id="rId176" name="Button 1630">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95" r:id="rId177" name="Button 1631">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96" r:id="rId178" name="Button 1632">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97" r:id="rId179" name="Button 163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98" r:id="rId180" name="Button 1634">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99" r:id="rId181" name="Button 1635">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974" r:id="rId182" name="Button 1710">
              <controlPr locked="0" defaultSize="0" print="0" autoFill="0" autoPict="0" macro="[0]!Sheet1.InsertNewTabl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75" r:id="rId183" name="Button 171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76" r:id="rId184" name="Button 1712">
              <controlPr locked="0" defaultSize="0" print="0" autoFill="0" autoPict="0" macro="[0]!Sheet1.deleteProcedure">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80" r:id="rId185" name="Button 1716">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81" r:id="rId186" name="Button 171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82" r:id="rId187" name="Button 1718">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83" r:id="rId188" name="Button 1719">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84" r:id="rId189" name="Button 172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85" r:id="rId190" name="Button 172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07" r:id="rId191" name="Button 1743">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08" r:id="rId192" name="Button 174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09" r:id="rId193" name="Button 1745">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12" r:id="rId194" name="Button 1748">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13" r:id="rId195" name="Button 174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14" r:id="rId196" name="Button 175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15" r:id="rId197" name="Button 1751">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16" r:id="rId198" name="Button 1752">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17" r:id="rId199" name="Button 1753">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38" r:id="rId200" name="Button 1774">
              <controlPr locked="0" defaultSize="0" print="0" autoFill="0" autoPict="0" macro="[0]!Sheet1.InsertNewTabl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39" r:id="rId201" name="Button 177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40" r:id="rId202" name="Button 1776">
              <controlPr locked="0" defaultSize="0" print="0" autoFill="0" autoPict="0" macro="[0]!Sheet1.deleteProcedure">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44" r:id="rId203" name="Button 1780">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64" r:id="rId204" name="Button 1800">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65" r:id="rId205" name="Button 1801">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66" r:id="rId206" name="Button 1802">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71" r:id="rId207" name="Button 1807">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72" r:id="rId208" name="Button 180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73" r:id="rId209" name="Button 180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74" r:id="rId210" name="Button 1810">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75" r:id="rId211" name="Button 1811">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97" r:id="rId212" name="Button 1833">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98" r:id="rId213" name="Button 1834">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99" r:id="rId214" name="Button 1835">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6" r:id="rId215" name="Button 184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07" r:id="rId216" name="Button 184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27" r:id="rId217" name="Button 1863">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28" r:id="rId218" name="Button 186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29" r:id="rId219" name="Button 1865">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35" r:id="rId220" name="Button 187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36" r:id="rId221" name="Button 1872">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37" r:id="rId222" name="Button 187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38" r:id="rId223" name="Button 1874">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57" r:id="rId224" name="Button 1893">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58" r:id="rId225" name="Button 1894">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59" r:id="rId226" name="Button 1895">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65" r:id="rId227" name="Button 190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66" r:id="rId228" name="Button 1902">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86" r:id="rId229" name="Button 1922">
              <controlPr locked="0" defaultSize="0" print="0" autoFill="0" autoPict="0" macro="[0]!Sheet1.InsertNewTabl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87" r:id="rId230" name="Button 1923">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88" r:id="rId231" name="Button 1924">
              <controlPr locked="0" defaultSize="0" print="0" autoFill="0" autoPict="0" macro="[0]!Sheet1.deleteProcedure">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95" r:id="rId232" name="Button 1931">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96" r:id="rId233" name="Button 1932">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16" r:id="rId234" name="Button 1952">
              <controlPr locked="0" defaultSize="0" print="0" autoFill="0" autoPict="0" macro="[0]!Sheet1.InsertNewTabl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17" r:id="rId235" name="Button 1953">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18" r:id="rId236" name="Button 1954">
              <controlPr locked="0" defaultSize="0" print="0" autoFill="0" autoPict="0" macro="[0]!Sheet1.deleteProcedure">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25" r:id="rId237" name="Button 1961">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26" r:id="rId238" name="Button 1962">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46" r:id="rId239" name="Button 1982">
              <controlPr locked="0" defaultSize="0" print="0" autoFill="0" autoPict="0" macro="[0]!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47" r:id="rId240" name="Button 1983">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48" r:id="rId241" name="Button 1984">
              <controlPr locked="0" defaultSize="0" print="0" autoFill="0" autoPict="0" macro="[0]!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55" r:id="rId242" name="Button 1991">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56" r:id="rId243" name="Button 1992">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76" r:id="rId244" name="Button 2012">
              <controlPr locked="0" defaultSize="0" print="0" autoFill="0" autoPict="0" macro="[0]!Sheet1.InsertNewTabl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77" r:id="rId245" name="Button 2013">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78" r:id="rId246" name="Button 2014">
              <controlPr locked="0" defaultSize="0" print="0" autoFill="0" autoPict="0" macro="[0]!Sheet1.deleteProcedure">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84" r:id="rId247" name="Button 202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413" r:id="rId248" name="Button 2053">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414" r:id="rId249" name="Button 205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15" r:id="rId250" name="Button 2055">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421" r:id="rId251" name="Button 206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22" r:id="rId252" name="Button 206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23" r:id="rId253" name="Button 2063">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24" r:id="rId254" name="Button 2064">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25" r:id="rId255" name="Button 2065">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26" r:id="rId256" name="Button 2066">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27" r:id="rId257" name="Button 2067">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28" r:id="rId258" name="Button 206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29" r:id="rId259" name="Button 2069">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30" r:id="rId260" name="Button 2070">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31" r:id="rId261" name="Button 2071">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32" r:id="rId262" name="Button 2072">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33" r:id="rId263" name="Button 2073">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52" r:id="rId264" name="Button 2092">
              <controlPr locked="0" defaultSize="0" print="0" autoFill="0" autoPict="0" macro="[0]!Sheet1.InsertNewTabl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53" r:id="rId265" name="Button 2093">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54" r:id="rId266" name="Button 2094">
              <controlPr locked="0" defaultSize="0" print="0" autoFill="0" autoPict="0" macro="[0]!Sheet1.deleteProcedure">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61" r:id="rId267" name="Button 2101">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62" r:id="rId268" name="Button 2102">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63" r:id="rId269" name="Button 2103">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64" r:id="rId270" name="Button 2104">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65" r:id="rId271" name="Button 2105">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66" r:id="rId272" name="Button 2106">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67" r:id="rId273" name="Button 210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68" r:id="rId274" name="Button 2108">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69" r:id="rId275" name="Button 210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70" r:id="rId276" name="Button 211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71" r:id="rId277" name="Button 2111">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72" r:id="rId278" name="Button 2112">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73" r:id="rId279" name="Button 2113">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74" r:id="rId280" name="Button 2114">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75" r:id="rId281" name="Button 2115">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476" r:id="rId282" name="Button 2116">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95" r:id="rId283" name="Button 2135">
              <controlPr locked="0" defaultSize="0" print="0" autoFill="0" autoPict="0" macro="[0]!Sheet1.InsertNewTabl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96" r:id="rId284" name="Button 2136">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97" r:id="rId285" name="Button 2137">
              <controlPr locked="0" defaultSize="0" print="0" autoFill="0" autoPict="0" macro="[0]!Sheet1.deleteProcedure">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01" r:id="rId286" name="Button 214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02" r:id="rId287" name="Button 214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03" r:id="rId288" name="Button 214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504" r:id="rId289" name="Button 214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05" r:id="rId290" name="Button 214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06" r:id="rId291" name="Button 214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07" r:id="rId292" name="Button 214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08" r:id="rId293" name="Button 214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09" r:id="rId294" name="Button 214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10" r:id="rId295" name="Button 215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11" r:id="rId296" name="Button 2151">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12" r:id="rId297" name="Button 2152">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13" r:id="rId298" name="Button 2153">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35" r:id="rId299" name="Button 2175">
              <controlPr locked="0" defaultSize="0" print="0" autoFill="0" autoPict="0" macro="[0]!Sheet1.InsertNewTabl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36" r:id="rId300" name="Button 2176">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37" r:id="rId301" name="Button 2177">
              <controlPr locked="0" defaultSize="0" print="0" autoFill="0" autoPict="0" macro="[0]!Sheet1.deleteProcedure">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42" r:id="rId302" name="Button 2182">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63" r:id="rId303" name="Button 2203">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64" r:id="rId304" name="Button 2204">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65" r:id="rId305" name="Button 2205">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71" r:id="rId306" name="Button 221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91" r:id="rId307" name="Button 2231">
              <controlPr locked="0" defaultSize="0" print="0" autoFill="0" autoPict="0" macro="[0]!Sheet1.InsertNewTabl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92" r:id="rId308" name="Button 2232">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93" r:id="rId309" name="Button 2233">
              <controlPr locked="0" defaultSize="0" print="0" autoFill="0" autoPict="0" macro="[0]!Sheet1.deleteProcedure">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00" r:id="rId310" name="Button 2240">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20" r:id="rId311" name="Button 2260">
              <controlPr locked="0" defaultSize="0" print="0" autoFill="0" autoPict="0" macro="[0]!Sheet1.InsertNewTabl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21" r:id="rId312" name="Button 2261">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622" r:id="rId313" name="Button 2262">
              <controlPr locked="0" defaultSize="0" print="0" autoFill="0" autoPict="0" macro="[0]!Sheet1.deleteProcedure">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29" r:id="rId314" name="Button 2269">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48" r:id="rId315" name="Button 2288">
              <controlPr locked="0" defaultSize="0" print="0" autoFill="0" autoPict="0" macro="[0]!Sheet1.InsertNewTabl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649" r:id="rId316" name="Button 2289">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50" r:id="rId317" name="Button 2290">
              <controlPr locked="0" defaultSize="0" print="0" autoFill="0" autoPict="0" macro="[0]!Sheet1.deleteProcedure">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656" r:id="rId318" name="Button 2296">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57" r:id="rId319" name="Button 2297">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77" r:id="rId320" name="Button 2317">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78" r:id="rId321" name="Button 2318">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79" r:id="rId322" name="Button 2319">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85" r:id="rId323" name="Button 2325">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86" r:id="rId324" name="Button 2326">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06" r:id="rId325" name="Button 2346">
              <controlPr locked="0" defaultSize="0" print="0" autoFill="0" autoPict="0" macro="[0]!Sheet1.InsertNewTabl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707" r:id="rId326" name="Button 2347">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708" r:id="rId327" name="Button 2348">
              <controlPr locked="0" defaultSize="0" print="0" autoFill="0" autoPict="0" macro="[0]!Sheet1.deleteProcedure">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727" r:id="rId328" name="Button 2367">
              <controlPr locked="0" defaultSize="0" print="0" autoFill="0" autoPict="0" macro="[0]!Sheet1.InsertNewTabl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28" r:id="rId329" name="Button 2368">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29" r:id="rId330" name="Button 2369">
              <controlPr locked="0" defaultSize="0" print="0" autoFill="0" autoPict="0" macro="[0]!Sheet1.deleteProcedure">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39" r:id="rId331" name="Button 2379">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40" r:id="rId332" name="Button 2380">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41" r:id="rId333" name="Button 2381">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42" r:id="rId334" name="Button 2382">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62" r:id="rId335" name="Button 2402">
              <controlPr locked="0" defaultSize="0" print="0" autoFill="0" autoPict="0" macro="[0]!Sheet1.InsertNewTabl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64" r:id="rId336" name="Button 2404">
              <controlPr locked="0" defaultSize="0" print="0" autoFill="0" autoPict="0" macro="[0]!Sheet1.deleteProcedure">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71" r:id="rId337" name="Button 2411">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73" r:id="rId338" name="Button 2413">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94" r:id="rId339" name="Button 2434">
              <controlPr locked="0" defaultSize="0" print="0" autoFill="0" autoPict="0" macro="[0]!Sheet1.InsertNewTabl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795" r:id="rId340" name="Button 2435">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96" r:id="rId341" name="Button 2436">
              <controlPr locked="0" defaultSize="0" print="0" autoFill="0" autoPict="0" macro="[0]!Sheet1.deleteProcedure">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802" r:id="rId342" name="Button 244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803" r:id="rId343" name="Button 2443">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804" r:id="rId344" name="Button 2444">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825" r:id="rId345" name="Button 2465">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26" r:id="rId346" name="Button 2466">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27" r:id="rId347" name="Button 2467">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834" r:id="rId348" name="Button 2474">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56" r:id="rId349" name="Button 2496">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857" r:id="rId350" name="Button 2497">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58" r:id="rId351" name="Button 2498">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865" r:id="rId352" name="Button 2505">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66" r:id="rId353" name="Button 2506">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867" r:id="rId354" name="Button 2507">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887" r:id="rId355" name="Button 2527">
              <controlPr locked="0" defaultSize="0" print="0" autoFill="0" autoPict="0" macro="[0]!Sheet1.InsertNewTabl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888" r:id="rId356" name="Button 2528">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89" r:id="rId357" name="Button 2529">
              <controlPr locked="0" defaultSize="0" print="0" autoFill="0" autoPict="0" macro="[0]!Sheet1.deleteProcedure">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895" r:id="rId358" name="Button 2535">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896" r:id="rId359" name="Button 2536">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97" r:id="rId360" name="Button 2537">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898" r:id="rId361" name="Button 2538">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99" r:id="rId362" name="Button 2539">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900" r:id="rId363" name="Button 2540">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901" r:id="rId364" name="Button 2541">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902" r:id="rId365" name="Button 2542">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903" r:id="rId366" name="Button 2543">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904" r:id="rId367" name="Button 254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905" r:id="rId368" name="Button 254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906" r:id="rId369" name="Button 254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907" r:id="rId370" name="Button 254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908" r:id="rId371" name="Button 254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944" r:id="rId372" name="Button 2584">
              <controlPr locked="0" defaultSize="0" print="0" autoFill="0" autoPict="0" macro="[0]!Sheet1.InsertNewTabl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945" r:id="rId373" name="Button 2585">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946" r:id="rId374" name="Button 2586">
              <controlPr locked="0" defaultSize="0" print="0" autoFill="0" autoPict="0" macro="[0]!Sheet1.deleteProcedure">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952" r:id="rId375" name="Button 2592">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53" r:id="rId376" name="Button 2593">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54" r:id="rId377" name="Button 2594">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55" r:id="rId378" name="Button 2595">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956" r:id="rId379" name="Button 2596">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57" r:id="rId380" name="Button 2597">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958" r:id="rId381" name="Button 2598">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959" r:id="rId382" name="Button 2599">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961" r:id="rId383" name="Button 2601">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962" r:id="rId384" name="Button 2602">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963" r:id="rId385" name="Button 260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964" r:id="rId386" name="Button 2604">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965" r:id="rId387" name="Button 260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66" r:id="rId388" name="Button 2606">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967" r:id="rId389" name="Button 2607">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68" r:id="rId390" name="Button 260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69" r:id="rId391" name="Button 2609">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70" r:id="rId392" name="Button 261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71" r:id="rId393" name="Button 2611">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72" r:id="rId394" name="Button 2612">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73" r:id="rId395" name="Button 261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74" r:id="rId396" name="Button 261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975" r:id="rId397" name="Button 261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76" r:id="rId398" name="Button 261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79" r:id="rId399" name="Button 2619">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980" r:id="rId400" name="Button 2620">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81" r:id="rId401" name="Button 2621">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82" r:id="rId402" name="Button 2622">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83" r:id="rId403" name="Button 262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84" r:id="rId404" name="Button 262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006" r:id="rId405" name="Button 2646">
              <controlPr locked="0" defaultSize="0" print="0" autoFill="0" autoPict="0" macro="[0]!Sheet1.InsertNewTabl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007" r:id="rId406" name="Button 2647">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008" r:id="rId407" name="Button 2648">
              <controlPr locked="0" defaultSize="0" print="0" autoFill="0" autoPict="0" macro="[0]!Sheet1.deleteProcedure">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012" r:id="rId408" name="Button 265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013" r:id="rId409" name="Button 265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014" r:id="rId410" name="Button 265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015" r:id="rId411" name="Button 2655">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016" r:id="rId412" name="Button 2656">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017" r:id="rId413" name="Button 265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018" r:id="rId414" name="Button 2658">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019" r:id="rId415" name="Button 2659">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020" r:id="rId416" name="Button 2660">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021" r:id="rId417" name="Button 266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040" r:id="rId418" name="Button 2680">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41" r:id="rId419" name="Button 2681">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042" r:id="rId420" name="Button 2682">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048" r:id="rId421" name="Button 2688">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049" r:id="rId422" name="Button 2689">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050" r:id="rId423" name="Button 2690">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051" r:id="rId424" name="Button 2691">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052" r:id="rId425" name="Button 2692">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053" r:id="rId426" name="Button 2693">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054" r:id="rId427" name="Button 2694">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055" r:id="rId428" name="Button 2695">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056" r:id="rId429" name="Button 2696">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057" r:id="rId430" name="Button 2697">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058" r:id="rId431" name="Button 2698">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59" r:id="rId432" name="Button 2699">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220" r:id="rId433" name="Button 2860">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21" r:id="rId434" name="Button 2861">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222" r:id="rId435" name="Button 2862">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228" r:id="rId436" name="Button 286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229" r:id="rId437" name="Button 286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30" r:id="rId438" name="Button 2870">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231" r:id="rId439" name="Button 2871">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232" r:id="rId440" name="Button 287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33" r:id="rId441" name="Button 287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234" r:id="rId442" name="Button 2874">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235" r:id="rId443" name="Button 2875">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236" r:id="rId444" name="Button 287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237" r:id="rId445" name="Button 2877">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287" r:id="rId446" name="Button 2927">
              <controlPr locked="0" defaultSize="0" print="0" autoFill="0" autoPict="0" macro="[0]!Sheet1.InsertNewTabl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288" r:id="rId447" name="Button 2928">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289" r:id="rId448" name="Button 2929">
              <controlPr locked="0" defaultSize="0" print="0" autoFill="0" autoPict="0" macro="[0]!Sheet1.deleteProcedure">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316" r:id="rId449" name="Button 2956">
              <controlPr locked="0" defaultSize="0" print="0" autoFill="0" autoPict="0" macro="[0]!Sheet1.InsertNewTabl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317" r:id="rId450" name="Button 2957">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318" r:id="rId451" name="Button 2958">
              <controlPr locked="0" defaultSize="0" print="0" autoFill="0" autoPict="0" macro="[0]!Sheet1.deleteProcedure">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344" r:id="rId452" name="Button 2984">
              <controlPr locked="0" defaultSize="0" print="0" autoFill="0" autoPict="0" macro="[0]!Sheet1.InsertNewTabl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345" r:id="rId453" name="Button 2985">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346" r:id="rId454" name="Button 2986">
              <controlPr locked="0" defaultSize="0" print="0" autoFill="0" autoPict="0" macro="[0]!Sheet1.deleteProcedure">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371" r:id="rId455" name="Button 3011">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373" r:id="rId456" name="Button 3013">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379" r:id="rId457" name="Button 3019">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80" r:id="rId458" name="Button 3020">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381" r:id="rId459" name="Button 3021">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382" r:id="rId460" name="Button 3022">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383" r:id="rId461" name="Button 3023">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384" r:id="rId462" name="Button 3024">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385" r:id="rId463" name="Button 3025">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386" r:id="rId464" name="Button 3026">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387" r:id="rId465" name="Button 3027">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388" r:id="rId466" name="Button 3028">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389" r:id="rId467" name="Button 3029">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390" r:id="rId468" name="Button 3030">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391" r:id="rId469" name="Button 3031">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392" r:id="rId470" name="Button 3032">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393" r:id="rId471" name="Button 3033">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394" r:id="rId472" name="Button 3034">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395" r:id="rId473" name="Button 3035">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396" r:id="rId474" name="Button 3036">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397" r:id="rId475" name="Button 3037">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398" r:id="rId476" name="Button 3038">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399" r:id="rId477" name="Button 3039">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400" r:id="rId478" name="Button 304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401" r:id="rId479" name="Button 304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402" r:id="rId480" name="Button 304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403" r:id="rId481" name="Button 304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404" r:id="rId482" name="Button 304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405" r:id="rId483" name="Button 304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406" r:id="rId484" name="Button 3046">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407" r:id="rId485" name="Button 3047">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408" r:id="rId486" name="Button 3048">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409" r:id="rId487" name="Button 3049">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410" r:id="rId488" name="Button 3050">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411" r:id="rId489" name="Button 3051">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412" r:id="rId490" name="Button 3052">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413" r:id="rId491" name="Button 3053">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414" r:id="rId492" name="Button 3054">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415" r:id="rId493" name="Button 305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416" r:id="rId494" name="Button 3056">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417" r:id="rId495" name="Button 3057">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418" r:id="rId496" name="Button 3058">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419" r:id="rId497" name="Button 3059">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420" r:id="rId498" name="Button 3060">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421" r:id="rId499" name="Button 3061">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422" r:id="rId500" name="Button 3062">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423" r:id="rId501" name="Button 3063">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424" r:id="rId502" name="Button 306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425" r:id="rId503" name="Button 3065">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426" r:id="rId504" name="Button 3066">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427" r:id="rId505" name="Button 3067">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428" r:id="rId506" name="Button 3068">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429" r:id="rId507" name="Button 3069">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430" r:id="rId508" name="Button 3070">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431" r:id="rId509" name="Button 3071">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528" r:id="rId510" name="Button 3072">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529" r:id="rId511" name="Button 3073">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530" r:id="rId512" name="Button 3074">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531" r:id="rId513" name="Button 3075">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532" r:id="rId514" name="Button 3076">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533" r:id="rId515" name="Button 3077">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534" r:id="rId516" name="Button 3078">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535" r:id="rId517" name="Button 3079">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536" r:id="rId518" name="Button 3080">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537" r:id="rId519" name="Button 3081">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538" r:id="rId520" name="Button 3082">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539" r:id="rId521" name="Button 3083">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540" r:id="rId522" name="Button 3084">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541" r:id="rId523" name="Button 3085">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542" r:id="rId524" name="Button 3086">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543" r:id="rId525" name="Button 3087">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544" r:id="rId526" name="Button 3088">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545" r:id="rId527" name="Button 3089">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546" r:id="rId528" name="Button 3090">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547" r:id="rId529" name="Button 3091">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548" r:id="rId530" name="Button 3092">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549" r:id="rId531" name="Button 3093">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550" r:id="rId532" name="Button 3094">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551" r:id="rId533" name="Button 3095">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552" r:id="rId534" name="Button 3096">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553" r:id="rId535" name="Button 3097">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554" r:id="rId536" name="Button 3098">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555" r:id="rId537" name="Button 3099">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558" r:id="rId538" name="Button 3102">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559" r:id="rId539" name="Button 3103">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560" r:id="rId540" name="Button 3104">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561" r:id="rId541" name="Button 3105">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562" r:id="rId542" name="Button 3106">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563" r:id="rId543" name="Button 3107">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564" r:id="rId544" name="Button 3108">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565" r:id="rId545" name="Button 3109">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566" r:id="rId546" name="Button 3110">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567" r:id="rId547" name="Button 3111">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568" r:id="rId548" name="Button 3112">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569" r:id="rId549" name="Button 3113">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570" r:id="rId550" name="Button 3114">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573" r:id="rId551" name="Button 311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574" r:id="rId552" name="Button 311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627" r:id="rId553" name="Button 3171">
              <controlPr locked="0" defaultSize="0" print="0" autoFill="0" autoPict="0" macro="[0]!Sheet1.InsertNewTabl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628" r:id="rId554" name="Button 3172">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629" r:id="rId555" name="Button 3173">
              <controlPr locked="0" defaultSize="0" print="0" autoFill="0" autoPict="0" macro="[0]!Sheet1.deleteProcedure">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636" r:id="rId556" name="Button 3180">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637" r:id="rId557" name="Button 3181">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638" r:id="rId558" name="Button 3182">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639" r:id="rId559" name="Button 3183">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640" r:id="rId560" name="Button 3184">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641" r:id="rId561" name="Button 3185">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642" r:id="rId562" name="Button 3186">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643" r:id="rId563" name="Button 3187">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644" r:id="rId564" name="Button 3188">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645" r:id="rId565" name="Button 3189">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646" r:id="rId566" name="Button 3190">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647" r:id="rId567" name="Button 3191">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648" r:id="rId568" name="Button 3192">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649" r:id="rId569" name="Button 3193">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650" r:id="rId570" name="Button 3194">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651" r:id="rId571" name="Button 3195">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652" r:id="rId572" name="Button 3196">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653" r:id="rId573" name="Button 3197">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654" r:id="rId574" name="Button 3198">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655" r:id="rId575" name="Button 3199">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656" r:id="rId576" name="Button 3200">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657" r:id="rId577" name="Button 3201">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658" r:id="rId578" name="Button 3202">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659" r:id="rId579" name="Button 3203">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660" r:id="rId580" name="Button 3204">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661" r:id="rId581" name="Button 3205">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662" r:id="rId582" name="Button 3206">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663" r:id="rId583" name="Button 3207">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664" r:id="rId584" name="Button 320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65" r:id="rId585" name="Button 3209">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666" r:id="rId586" name="Button 3210">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667" r:id="rId587" name="Button 3211">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68" r:id="rId588" name="Button 3212">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669" r:id="rId589" name="Button 3213">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670" r:id="rId590" name="Button 3214">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671" r:id="rId591" name="Button 3215">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672" r:id="rId592" name="Button 3216">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673" r:id="rId593" name="Button 3217">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674" r:id="rId594" name="Button 3218">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675" r:id="rId595" name="Button 3219">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676" r:id="rId596" name="Button 322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677" r:id="rId597" name="Button 3221">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678" r:id="rId598" name="Button 3222">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679" r:id="rId599" name="Button 3223">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680" r:id="rId600" name="Button 3224">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681" r:id="rId601" name="Button 3225">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682" r:id="rId602" name="Button 3226">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683" r:id="rId603" name="Button 3227">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684" r:id="rId604" name="Button 3228">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685" r:id="rId605" name="Button 3229">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686" r:id="rId606" name="Button 3230">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687" r:id="rId607" name="Button 323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688" r:id="rId608" name="Button 3232">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689" r:id="rId609" name="Button 3233">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690" r:id="rId610" name="Button 3234">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691" r:id="rId611" name="Button 3235">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692" r:id="rId612" name="Button 3236">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693" r:id="rId613" name="Button 3237">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694" r:id="rId614" name="Button 3238">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695" r:id="rId615" name="Button 3239">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696" r:id="rId616" name="Button 3240">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697" r:id="rId617" name="Button 3241">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698" r:id="rId618" name="Button 3242">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699" r:id="rId619" name="Button 3243">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700" r:id="rId620" name="Button 3244">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701" r:id="rId621" name="Button 3245">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702" r:id="rId622" name="Button 3246">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703" r:id="rId623" name="Button 3247">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704" r:id="rId624" name="Button 3248">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705" r:id="rId625" name="Button 3249">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724" r:id="rId626" name="Button 3268">
              <controlPr locked="0" defaultSize="0" print="0" autoFill="0" autoPict="0" macro="[0]!Sheet1.InsertNewTabl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726" r:id="rId627" name="Button 3270">
              <controlPr locked="0" defaultSize="0" print="0" autoFill="0" autoPict="0" macro="[0]!Sheet1.deleteProcedure">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736" r:id="rId628" name="Button 3280">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737" r:id="rId629" name="Button 3281">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738" r:id="rId630" name="Button 3282">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739" r:id="rId631" name="Button 3283">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740" r:id="rId632" name="Button 3284">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741" r:id="rId633" name="Button 3285">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742" r:id="rId634" name="Button 3286">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743" r:id="rId635" name="Button 3287">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744" r:id="rId636" name="Button 3288">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745" r:id="rId637" name="Button 3289">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2746" r:id="rId638" name="Button 3290">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747" r:id="rId639" name="Button 3291">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748" r:id="rId640" name="Button 3292">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749" r:id="rId641" name="Button 3293">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750" r:id="rId642" name="Button 3294">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751" r:id="rId643" name="Button 3295">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752" r:id="rId644" name="Button 3296">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753" r:id="rId645" name="Button 3297">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754" r:id="rId646" name="Button 3298">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755" r:id="rId647" name="Button 3299">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756" r:id="rId648" name="Button 3300">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757" r:id="rId649" name="Button 3301">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758" r:id="rId650" name="Button 330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759" r:id="rId651" name="Button 3303">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760" r:id="rId652" name="Button 3304">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761" r:id="rId653" name="Button 3305">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762" r:id="rId654" name="Button 3306">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763" r:id="rId655" name="Button 3307">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764" r:id="rId656" name="Button 3308">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765" r:id="rId657" name="Button 3309">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766" r:id="rId658" name="Button 3310">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2767" r:id="rId659" name="Button 3311">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2768" r:id="rId660" name="Button 3312">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769" r:id="rId661" name="Button 3313">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770" r:id="rId662" name="Button 3314">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2771" r:id="rId663" name="Button 3315">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772" r:id="rId664" name="Button 3316">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773" r:id="rId665" name="Button 3317">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774" r:id="rId666" name="Button 3318">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775" r:id="rId667" name="Button 3319">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776" r:id="rId668" name="Button 3320">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777" r:id="rId669" name="Button 3321">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778" r:id="rId670" name="Button 3322">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2779" r:id="rId671" name="Button 3323">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780" r:id="rId672" name="Button 3324">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781" r:id="rId673" name="Button 3325">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2782" r:id="rId674" name="Button 3326">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783" r:id="rId675" name="Button 3327">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784" r:id="rId676" name="Button 3328">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2785" r:id="rId677" name="Button 3329">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2786" r:id="rId678" name="Button 3330">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787" r:id="rId679" name="Button 3331">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788" r:id="rId680" name="Button 3332">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789" r:id="rId681" name="Button 333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790" r:id="rId682" name="Button 3334">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791" r:id="rId683" name="Button 3335">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2792" r:id="rId684" name="Button 3336">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793" r:id="rId685" name="Button 3337">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2794" r:id="rId686" name="Button 3338">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795" r:id="rId687" name="Button 3339">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2796" r:id="rId688" name="Button 3340">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2797" r:id="rId689" name="Button 3341">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2798" r:id="rId690" name="Button 3342">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799" r:id="rId691" name="Button 3343">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800" r:id="rId692" name="Button 3344">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801" r:id="rId693" name="Button 334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802" r:id="rId694" name="Button 3346">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803" r:id="rId695" name="Button 3347">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804" r:id="rId696" name="Button 3348">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805" r:id="rId697" name="Button 3349">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806" r:id="rId698" name="Button 3350">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807" r:id="rId699" name="Button 3351">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2808" r:id="rId700" name="Button 3352">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809" r:id="rId701" name="Button 3353">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810" r:id="rId702" name="Button 335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914" r:id="rId703" name="Button 3458">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915" r:id="rId704" name="Button 3459">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916" r:id="rId705" name="Button 3460">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921" r:id="rId706" name="Button 346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922" r:id="rId707" name="Button 3466">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923" r:id="rId708" name="Button 3467">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2924" r:id="rId709" name="Button 3468">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925" r:id="rId710" name="Button 3469">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2926" r:id="rId711" name="Button 3470">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927" r:id="rId712" name="Button 3471">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928" r:id="rId713" name="Button 3472">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929" r:id="rId714" name="Button 3473">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930" r:id="rId715" name="Button 3474">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931" r:id="rId716" name="Button 3475">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932" r:id="rId717" name="Button 3476">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933" r:id="rId718" name="Button 3477">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934" r:id="rId719" name="Button 3478">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935" r:id="rId720" name="Button 3479">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936" r:id="rId721" name="Button 3480">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2937" r:id="rId722" name="Button 3481">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938" r:id="rId723" name="Button 3482">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939" r:id="rId724" name="Button 3483">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2940" r:id="rId725" name="Button 3484">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2941" r:id="rId726" name="Button 3485">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942" r:id="rId727" name="Button 3486">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943" r:id="rId728" name="Button 3487">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944" r:id="rId729" name="Button 3488">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2945" r:id="rId730" name="Button 3489">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2946" r:id="rId731" name="Button 3490">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947" r:id="rId732" name="Button 3491">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2948" r:id="rId733" name="Button 3492">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949" r:id="rId734" name="Button 3493">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950" r:id="rId735" name="Button 3494">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951" r:id="rId736" name="Button 3495">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952" r:id="rId737" name="Button 3496">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953" r:id="rId738" name="Button 3497">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954" r:id="rId739" name="Button 3498">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955" r:id="rId740" name="Button 3499">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956" r:id="rId741" name="Button 3500">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957" r:id="rId742" name="Button 3501">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958" r:id="rId743" name="Button 3502">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959" r:id="rId744" name="Button 3503">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960" r:id="rId745" name="Button 3504">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2961" r:id="rId746" name="Button 3505">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2962" r:id="rId747" name="Button 3506">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2963" r:id="rId748" name="Button 3507">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964" r:id="rId749" name="Button 3508">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2965" r:id="rId750" name="Button 3509">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966" r:id="rId751" name="Button 3510">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2967" r:id="rId752" name="Button 3511">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968" r:id="rId753" name="Button 3512">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969" r:id="rId754" name="Button 3513">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2970" r:id="rId755" name="Button 3514">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971" r:id="rId756" name="Button 3515">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972" r:id="rId757" name="Button 3516">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973" r:id="rId758" name="Button 3517">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974" r:id="rId759" name="Button 3518">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2975" r:id="rId760" name="Button 3519">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976" r:id="rId761" name="Button 3520">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977" r:id="rId762" name="Button 3521">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2978" r:id="rId763" name="Button 3522">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979" r:id="rId764" name="Button 3523">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2980" r:id="rId765" name="Button 3524">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2981" r:id="rId766" name="Button 3525">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2982" r:id="rId767" name="Button 3526">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2983" r:id="rId768" name="Button 3527">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2984" r:id="rId769" name="Button 352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2985" r:id="rId770" name="Button 352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986" r:id="rId771" name="Button 3530">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987" r:id="rId772" name="Button 3531">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988" r:id="rId773" name="Button 3532">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989" r:id="rId774" name="Button 3533">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990" r:id="rId775" name="Button 3534">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991" r:id="rId776" name="Button 353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019" r:id="rId777" name="Button 3563">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020" r:id="rId778" name="Button 3564">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021" r:id="rId779" name="Button 3565">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027" r:id="rId780" name="Button 3571">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028" r:id="rId781" name="Button 3572">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029" r:id="rId782" name="Button 3573">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030" r:id="rId783" name="Button 3574">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031" r:id="rId784" name="Button 3575">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032" r:id="rId785" name="Button 3576">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033" r:id="rId786" name="Button 3577">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034" r:id="rId787" name="Button 3578">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035" r:id="rId788" name="Button 3579">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036" r:id="rId789" name="Button 3580">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037" r:id="rId790" name="Button 3581">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3038" r:id="rId791" name="Button 3582">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039" r:id="rId792" name="Button 3583">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040" r:id="rId793" name="Button 3584">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041" r:id="rId794" name="Button 3585">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042" r:id="rId795" name="Button 3586">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043" r:id="rId796" name="Button 3587">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044" r:id="rId797" name="Button 3588">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045" r:id="rId798" name="Button 3589">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046" r:id="rId799" name="Button 3590">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047" r:id="rId800" name="Button 3591">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048" r:id="rId801" name="Button 3592">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049" r:id="rId802" name="Button 3593">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050" r:id="rId803" name="Button 3594">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051" r:id="rId804" name="Button 3595">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052" r:id="rId805" name="Button 3596">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053" r:id="rId806" name="Button 3597">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054" r:id="rId807" name="Button 3598">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055" r:id="rId808" name="Button 3599">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056" r:id="rId809" name="Button 3600">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057" r:id="rId810" name="Button 3601">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058" r:id="rId811" name="Button 3602">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059" r:id="rId812" name="Button 3603">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060" r:id="rId813" name="Button 3604">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061" r:id="rId814" name="Button 3605">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062" r:id="rId815" name="Button 3606">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063" r:id="rId816" name="Button 3607">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064" r:id="rId817" name="Button 3608">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065" r:id="rId818" name="Button 3609">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3066" r:id="rId819" name="Button 3610">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3067" r:id="rId820" name="Button 3611">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068" r:id="rId821" name="Button 3612">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069" r:id="rId822" name="Button 3613">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070" r:id="rId823" name="Button 3614">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071" r:id="rId824" name="Button 3615">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072" r:id="rId825" name="Button 3616">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073" r:id="rId826" name="Button 3617">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074" r:id="rId827" name="Button 3618">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075" r:id="rId828" name="Button 3619">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076" r:id="rId829" name="Button 3620">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3077" r:id="rId830" name="Button 3621">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3078" r:id="rId831" name="Button 3622">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079" r:id="rId832" name="Button 3623">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080" r:id="rId833" name="Button 3624">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081" r:id="rId834" name="Button 3625">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082" r:id="rId835" name="Button 3626">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083" r:id="rId836" name="Button 3627">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084" r:id="rId837" name="Button 3628">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085" r:id="rId838" name="Button 3629">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086" r:id="rId839" name="Button 3630">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087" r:id="rId840" name="Button 3631">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088" r:id="rId841" name="Button 3632">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3089" r:id="rId842" name="Button 3633">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3090" r:id="rId843" name="Button 3634">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091" r:id="rId844" name="Button 3635">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3092" r:id="rId845" name="Button 3636">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093" r:id="rId846" name="Button 3637">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094" r:id="rId847" name="Button 3638">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095" r:id="rId848" name="Button 3639">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096" r:id="rId849" name="Button 3640">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097" r:id="rId850" name="Button 3641">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098" r:id="rId851" name="Button 3642">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099" r:id="rId852" name="Button 3643">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100" r:id="rId853" name="Button 3644">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101" r:id="rId854" name="Button 3645">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102" r:id="rId855" name="Button 3646">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103" r:id="rId856" name="Button 3647">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3104" r:id="rId857" name="Button 3648">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105" r:id="rId858" name="Button 3649">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106" r:id="rId859" name="Button 3650">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107" r:id="rId860" name="Button 3651">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108" r:id="rId861" name="Button 3652">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109" r:id="rId862" name="Button 3653">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110" r:id="rId863" name="Button 3654">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111" r:id="rId864" name="Button 3655">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112" r:id="rId865" name="Button 3656">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113" r:id="rId866" name="Button 3657">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114" r:id="rId867" name="Button 3658">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115" r:id="rId868" name="Button 3659">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116" r:id="rId869" name="Button 3660">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3117" r:id="rId870" name="Button 3661">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3118" r:id="rId871" name="Button 3662">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119" r:id="rId872" name="Button 3663">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120" r:id="rId873" name="Button 3664">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121" r:id="rId874" name="Button 3665">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122" r:id="rId875" name="Button 3666">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123" r:id="rId876" name="Button 3667">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124" r:id="rId877" name="Button 3668">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125" r:id="rId878" name="Button 3669">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126" r:id="rId879" name="Button 3670">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127" r:id="rId880" name="Button 3671">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128" r:id="rId881" name="Button 3672">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129" r:id="rId882" name="Button 3673">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130" r:id="rId883" name="Button 3674">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131" r:id="rId884" name="Button 3675">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132" r:id="rId885" name="Button 3676">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133" r:id="rId886" name="Button 3677">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134" r:id="rId887" name="Button 3678">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135" r:id="rId888" name="Button 3679">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136" r:id="rId889" name="Button 3680">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137" r:id="rId890" name="Button 3681">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138" r:id="rId891" name="Button 3682">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139" r:id="rId892" name="Button 3683">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140" r:id="rId893" name="Button 3684">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141" r:id="rId894" name="Button 3685">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142" r:id="rId895" name="Button 3686">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143" r:id="rId896" name="Button 3687">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144" r:id="rId897" name="Button 3688">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145" r:id="rId898" name="Button 3689">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146" r:id="rId899" name="Button 3690">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147" r:id="rId900" name="Button 3691">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148" r:id="rId901" name="Button 3692">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149" r:id="rId902" name="Button 3693">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150" r:id="rId903" name="Button 3694">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151" r:id="rId904" name="Button 3695">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152" r:id="rId905" name="Button 3696">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153" r:id="rId906" name="Button 3697">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154" r:id="rId907" name="Button 3698">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155" r:id="rId908" name="Button 3699">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156" r:id="rId909" name="Button 3700">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157" r:id="rId910" name="Button 3701">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158" r:id="rId911" name="Button 3702">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159" r:id="rId912" name="Button 3703">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160" r:id="rId913" name="Button 3704">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161" r:id="rId914" name="Button 3705">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162" r:id="rId915" name="Button 3706">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163" r:id="rId916" name="Button 3707">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164" r:id="rId917" name="Button 3708">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165" r:id="rId918" name="Button 3709">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166" r:id="rId919" name="Button 3710">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167" r:id="rId920" name="Button 3711">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168" r:id="rId921" name="Button 3712">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169" r:id="rId922" name="Button 3713">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170" r:id="rId923" name="Button 3714">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171" r:id="rId924" name="Button 3715">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172" r:id="rId925" name="Button 3716">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199" r:id="rId926" name="Button 3743">
              <controlPr locked="0" defaultSize="0" print="0" autoFill="0" autoPict="0" macro="[0]!Sheet1.InsertNewTabl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200" r:id="rId927" name="Button 3744">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201" r:id="rId928" name="Button 3745">
              <controlPr locked="0" defaultSize="0" print="0" autoFill="0" autoPict="0" macro="[0]!Sheet1.deleteProcedure">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207" r:id="rId929" name="Button 3751">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208" r:id="rId930" name="Button 3752">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209" r:id="rId931" name="Button 3753">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210" r:id="rId932" name="Button 3754">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211" r:id="rId933" name="Button 3755">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212" r:id="rId934" name="Button 3756">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213" r:id="rId935" name="Button 3757">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214" r:id="rId936" name="Button 3758">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215" r:id="rId937" name="Button 3759">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216" r:id="rId938" name="Button 3760">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217" r:id="rId939" name="Button 3761">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218" r:id="rId940" name="Button 3762">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219" r:id="rId941" name="Button 3763">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220" r:id="rId942" name="Button 3764">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221" r:id="rId943" name="Button 3765">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222" r:id="rId944" name="Button 3766">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3223" r:id="rId945" name="Button 3767">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3224" r:id="rId946" name="Button 3768">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225" r:id="rId947" name="Button 3769">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3226" r:id="rId948" name="Button 3770">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3227" r:id="rId949" name="Button 3771">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228" r:id="rId950" name="Button 3772">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229" r:id="rId951" name="Button 3773">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230" r:id="rId952" name="Button 3774">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231" r:id="rId953" name="Button 3775">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232" r:id="rId954" name="Button 3776">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233" r:id="rId955" name="Button 3777">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234" r:id="rId956" name="Button 3778">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235" r:id="rId957" name="Button 3779">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236" r:id="rId958" name="Button 3780">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237" r:id="rId959" name="Button 3781">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238" r:id="rId960" name="Button 3782">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239" r:id="rId961" name="Button 3783">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240" r:id="rId962" name="Button 3784">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241" r:id="rId963" name="Button 3785">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242" r:id="rId964" name="Button 3786">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243" r:id="rId965" name="Button 3787">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244" r:id="rId966" name="Button 3788">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245" r:id="rId967" name="Button 3789">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246" r:id="rId968" name="Button 3790">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247" r:id="rId969" name="Button 3791">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248" r:id="rId970" name="Button 3792">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3249" r:id="rId971" name="Button 3793">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250" r:id="rId972" name="Button 3794">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251" r:id="rId973" name="Button 3795">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3252" r:id="rId974" name="Button 3796">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253" r:id="rId975" name="Button 3797">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254" r:id="rId976" name="Button 3798">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3255" r:id="rId977" name="Button 3799">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3256" r:id="rId978" name="Button 3800">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257" r:id="rId979" name="Button 3801">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258" r:id="rId980" name="Button 3802">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259" r:id="rId981" name="Button 3803">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260" r:id="rId982" name="Button 3804">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261" r:id="rId983" name="Button 3805">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262" r:id="rId984" name="Button 3806">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3263" r:id="rId985" name="Button 3807">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264" r:id="rId986" name="Button 3808">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265" r:id="rId987" name="Button 3809">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266" r:id="rId988" name="Button 3810">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267" r:id="rId989" name="Button 3811">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268" r:id="rId990" name="Button 3812">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269" r:id="rId991" name="Button 3813">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270" r:id="rId992" name="Button 3814">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271" r:id="rId993" name="Button 3815">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272" r:id="rId994" name="Button 3816">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3273" r:id="rId995" name="Button 3817">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3274" r:id="rId996" name="Button 3818">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275" r:id="rId997" name="Button 3819">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276" r:id="rId998" name="Button 3820">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3277" r:id="rId999" name="Button 3821">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278" r:id="rId1000" name="Button 3822">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279" r:id="rId1001" name="Button 3823">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3280" r:id="rId1002" name="Button 3824">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3281" r:id="rId1003" name="Button 3825">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282" r:id="rId1004" name="Button 3826">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283" r:id="rId1005" name="Button 3827">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284" r:id="rId1006" name="Button 3828">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3285" r:id="rId1007" name="Button 3829">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286" r:id="rId1008" name="Button 3830">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287" r:id="rId1009" name="Button 3831">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3288" r:id="rId1010" name="Button 3832">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289" r:id="rId1011" name="Button 3833">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325" r:id="rId1012" name="Button 3869">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3327" r:id="rId1013" name="Button 3871">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348" r:id="rId1014" name="Button 3892">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349" r:id="rId1015" name="Button 3893">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350" r:id="rId1016" name="Button 3894">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351" r:id="rId1017" name="Button 3895">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3352" r:id="rId1018" name="Button 3896">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3353" r:id="rId1019" name="Button 3897">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354" r:id="rId1020" name="Button 3898">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3355" r:id="rId1021" name="Button 3899">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356" r:id="rId1022" name="Button 3900">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357" r:id="rId1023" name="Button 3901">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358" r:id="rId1024" name="Button 3902">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3359" r:id="rId1025" name="Button 3903">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360" r:id="rId1026" name="Button 3904">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361" r:id="rId1027" name="Button 3905">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362" r:id="rId1028" name="Button 3906">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3363" r:id="rId1029" name="Button 3907">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3364" r:id="rId1030" name="Button 3908">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365" r:id="rId1031" name="Button 3909">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3366" r:id="rId1032" name="Button 3910">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3367" r:id="rId1033" name="Button 3911">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3368" r:id="rId1034" name="Button 3912">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3369" r:id="rId1035" name="Button 3913">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370" r:id="rId1036" name="Button 3914">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3371" r:id="rId1037" name="Button 3915">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3372" r:id="rId1038" name="Button 3916">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373" r:id="rId1039" name="Button 3917">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374" r:id="rId1040" name="Button 3918">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3375" r:id="rId1041" name="Button 3919">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376" r:id="rId1042" name="Button 3920">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3377" r:id="rId1043" name="Button 3921">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3378" r:id="rId1044" name="Button 3922">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3379" r:id="rId1045" name="Button 3923">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380" r:id="rId1046" name="Button 3924">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381" r:id="rId1047" name="Button 3925">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382" r:id="rId1048" name="Button 3926">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383" r:id="rId1049" name="Button 392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384" r:id="rId1050" name="Button 3928">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3385" r:id="rId1051" name="Button 3929">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386" r:id="rId1052" name="Button 3930">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387" r:id="rId1053" name="Button 3931">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388" r:id="rId1054" name="Button 3932">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389" r:id="rId1055" name="Button 3933">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390" r:id="rId1056" name="Button 393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391" r:id="rId1057" name="Button 3935">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392" r:id="rId1058" name="Button 3936">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393" r:id="rId1059" name="Button 3937">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394" r:id="rId1060" name="Button 393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395" r:id="rId1061" name="Button 393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396" r:id="rId1062" name="Button 3940">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3397" r:id="rId1063" name="Button 3941">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3398" r:id="rId1064" name="Button 3942">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3399" r:id="rId1065" name="Button 3943">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400" r:id="rId1066" name="Button 3944">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3401" r:id="rId1067" name="Button 3945">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402" r:id="rId1068" name="Button 3946">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403" r:id="rId1069" name="Button 3947">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404" r:id="rId1070" name="Button 3948">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405" r:id="rId1071" name="Button 3949">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406" r:id="rId1072" name="Button 3950">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407" r:id="rId1073" name="Button 395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408" r:id="rId1074" name="Button 3952">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409" r:id="rId1075" name="Button 3953">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3410" r:id="rId1076" name="Button 3954">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411" r:id="rId1077" name="Button 3955">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3431" r:id="rId1078" name="Button 3975">
              <controlPr locked="0" defaultSize="0" print="0" autoFill="0" autoPict="0" macro="[0]!Sheet1.InsertNewTabl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432" r:id="rId1079" name="Button 3976">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433" r:id="rId1080" name="Button 3977">
              <controlPr locked="0" defaultSize="0" print="0" autoFill="0" autoPict="0" macro="[0]!Sheet1.deleteProcedure">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3437" r:id="rId1081" name="Button 3981">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3438" r:id="rId1082" name="Button 3982">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3439" r:id="rId1083" name="Button 3983">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3440" r:id="rId1084" name="Button 3984">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3441" r:id="rId1085" name="Button 3985">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442" r:id="rId1086" name="Button 3986">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3443" r:id="rId1087" name="Button 3987">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444" r:id="rId1088" name="Button 3988">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445" r:id="rId1089" name="Button 3989">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3446" r:id="rId1090" name="Button 3990">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447" r:id="rId1091" name="Button 3991">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3448" r:id="rId1092" name="Button 3992">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449" r:id="rId1093" name="Button 3993">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3450" r:id="rId1094" name="Button 3994">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3451" r:id="rId1095" name="Button 3995">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452" r:id="rId1096" name="Button 3996">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453" r:id="rId1097" name="Button 3997">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3454" r:id="rId1098" name="Button 3998">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455" r:id="rId1099" name="Button 3999">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456" r:id="rId1100" name="Button 4000">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3457" r:id="rId1101" name="Button 4001">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458" r:id="rId1102" name="Button 400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459" r:id="rId1103" name="Button 4003">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460" r:id="rId1104" name="Button 4004">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461" r:id="rId1105" name="Button 4005">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462" r:id="rId1106" name="Button 4006">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463" r:id="rId1107" name="Button 4007">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464" r:id="rId1108" name="Button 4008">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465" r:id="rId1109" name="Button 4009">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466" r:id="rId1110" name="Button 4010">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467" r:id="rId1111" name="Button 4011">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3468" r:id="rId1112" name="Button 4012">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3469" r:id="rId1113" name="Button 4013">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470" r:id="rId1114" name="Button 4014">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471" r:id="rId1115" name="Button 4015">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472" r:id="rId1116" name="Button 4016">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473" r:id="rId1117" name="Button 401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474" r:id="rId1118" name="Button 4018">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475" r:id="rId1119" name="Button 4019">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476" r:id="rId1120" name="Button 402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3477" r:id="rId1121" name="Button 4021">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478" r:id="rId1122" name="Button 402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3479" r:id="rId1123" name="Button 4023">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3480" r:id="rId1124" name="Button 4024">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3481" r:id="rId1125" name="Button 4025">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482" r:id="rId1126" name="Button 4026">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483" r:id="rId1127" name="Button 4027">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484" r:id="rId1128" name="Button 4028">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485" r:id="rId1129" name="Button 4029">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486" r:id="rId1130" name="Button 4030">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487" r:id="rId1131" name="Button 4031">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3488" r:id="rId1132" name="Button 4032">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3489" r:id="rId1133" name="Button 4033">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3490" r:id="rId1134" name="Button 4034">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3491" r:id="rId1135" name="Button 4035">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3492" r:id="rId1136" name="Button 4036">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3493" r:id="rId1137" name="Button 4037">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7722" r:id="rId1138" name="Button 4170">
              <controlPr locked="0" defaultSize="0" print="0" autoFill="0" autoPict="0" macro="[0]!Sheet1.InsertNewTabl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7723" r:id="rId1139" name="Button 4171">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7724" r:id="rId1140" name="Button 4172">
              <controlPr locked="0" defaultSize="0" print="0" autoFill="0" autoPict="0" macro="[0]!Sheet1.deleteProcedure">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7728" r:id="rId1141" name="Button 4176">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7729" r:id="rId1142" name="Button 4177">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7730" r:id="rId1143" name="Button 4178">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7731" r:id="rId1144" name="Button 4179">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7732" r:id="rId1145" name="Button 4180">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7733" r:id="rId1146" name="Button 4181">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7734" r:id="rId1147" name="Button 4182">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7735" r:id="rId1148" name="Button 4183">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7736" r:id="rId1149" name="Button 4184">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7737" r:id="rId1150" name="Button 4185">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7738" r:id="rId1151" name="Button 4186">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7739" r:id="rId1152" name="Button 4187">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7740" r:id="rId1153" name="Button 4188">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7741" r:id="rId1154" name="Button 4189">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7742" r:id="rId1155" name="Button 4190">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7743" r:id="rId1156" name="Button 4191">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7744" r:id="rId1157" name="Button 4192">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7745" r:id="rId1158" name="Button 4193">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7746" r:id="rId1159" name="Button 4194">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7747" r:id="rId1160" name="Button 4195">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7748" r:id="rId1161" name="Button 4196">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7749" r:id="rId1162" name="Button 4197">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7750" r:id="rId1163" name="Button 4198">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7751" r:id="rId1164" name="Button 4199">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7752" r:id="rId1165" name="Button 4200">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7753" r:id="rId1166" name="Button 4201">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7754" r:id="rId1167" name="Button 4202">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7755" r:id="rId1168" name="Button 4203">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7756" r:id="rId1169" name="Button 4204">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7757" r:id="rId1170" name="Button 4205">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7758" r:id="rId1171" name="Button 4206">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7759" r:id="rId1172" name="Button 4207">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7760" r:id="rId1173" name="Button 4208">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7761" r:id="rId1174" name="Button 4209">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7762" r:id="rId1175" name="Button 4210">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7763" r:id="rId1176" name="Button 4211">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7764" r:id="rId1177" name="Button 4212">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7765" r:id="rId1178" name="Button 4213">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7766" r:id="rId1179" name="Button 4214">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7767" r:id="rId1180" name="Button 4215">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7768" r:id="rId1181" name="Button 4216">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7769" r:id="rId1182" name="Button 4217">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7770" r:id="rId1183" name="Button 4218">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7771" r:id="rId1184" name="Button 4219">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7772" r:id="rId1185" name="Button 4220">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7773" r:id="rId1186" name="Button 4221">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7774" r:id="rId1187" name="Button 4222">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7775" r:id="rId1188" name="Button 4223">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7776" r:id="rId1189" name="Button 4224">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7777" r:id="rId1190" name="Button 4225">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7778" r:id="rId1191" name="Button 4226">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7779" r:id="rId1192" name="Button 4227">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7780" r:id="rId1193" name="Button 4228">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7781" r:id="rId1194" name="Button 4229">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7782" r:id="rId1195" name="Button 4230">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7783" r:id="rId1196" name="Button 4231">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7784" r:id="rId1197" name="Button 4232">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7785" r:id="rId1198" name="Button 4233">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7786" r:id="rId1199" name="Button 4234">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7787" r:id="rId1200" name="Button 4235">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7788" r:id="rId1201" name="Button 4236">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7789" r:id="rId1202" name="Button 4237">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7790" r:id="rId1203" name="Button 4238">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7791" r:id="rId1204" name="Button 4239">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7792" r:id="rId1205" name="Button 4240">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7793" r:id="rId1206" name="Button 4241">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7821" r:id="rId1207" name="Button 4269">
              <controlPr locked="0" defaultSize="0" print="0" autoFill="0" autoPict="0" macro="[0]!Sheet1.InsertNewTabl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7822" r:id="rId1208" name="Button 4270">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7823" r:id="rId1209" name="Button 4271">
              <controlPr locked="0" defaultSize="0" print="0" autoFill="0" autoPict="0" macro="[0]!Sheet1.deleteProcedure">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7827" r:id="rId1210" name="Button 4275">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7828" r:id="rId1211" name="Button 4276">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7829" r:id="rId1212" name="Button 4277">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7833" r:id="rId1213" name="Button 4281">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7852" r:id="rId1214" name="Button 4300">
              <controlPr locked="0" defaultSize="0" print="0" autoFill="0" autoPict="0" macro="[0]!Sheet1.InsertNewTabl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7853" r:id="rId1215" name="Button 4301">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7854" r:id="rId1216" name="Button 4302">
              <controlPr locked="0" defaultSize="0" print="0" autoFill="0" autoPict="0" macro="[0]!Sheet1.deleteProcedure">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7879" r:id="rId1217" name="Button 4327">
              <controlPr locked="0" defaultSize="0" print="0" autoFill="0" autoPict="0" macro="[0]!Sheet1.InsertNewTabl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7880" r:id="rId1218" name="Button 4328">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7881" r:id="rId1219" name="Button 4329">
              <controlPr locked="0" defaultSize="0" print="0" autoFill="0" autoPict="0" macro="[0]!Sheet1.deleteProcedure">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7886" r:id="rId1220" name="Button 4334">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7887" r:id="rId1221" name="Button 4335">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7888" r:id="rId1222" name="Button 4336">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7889" r:id="rId1223" name="Button 4337">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7890" r:id="rId1224" name="Button 4338">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7891" r:id="rId1225" name="Button 4339">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7892" r:id="rId1226" name="Button 4340">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7893" r:id="rId1227" name="Button 4341">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894" r:id="rId1228" name="Button 4342">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7895" r:id="rId1229" name="Button 4343">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7896" r:id="rId1230" name="Button 4344">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7897" r:id="rId1231" name="Button 4345">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7898" r:id="rId1232" name="Button 4346">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7899" r:id="rId1233" name="Button 4347">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7900" r:id="rId1234" name="Button 4348">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901" r:id="rId1235" name="Button 4349">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7902" r:id="rId1236" name="Button 4350">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7903" r:id="rId1237" name="Button 4351">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7904" r:id="rId1238" name="Button 4352">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7905" r:id="rId1239" name="Button 4353">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7906" r:id="rId1240" name="Button 4354">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7907" r:id="rId1241" name="Button 4355">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7908" r:id="rId1242" name="Button 4356">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7909" r:id="rId1243" name="Button 4357">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7910" r:id="rId1244" name="Button 4358">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7911" r:id="rId1245" name="Button 4359">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7912" r:id="rId1246" name="Button 4360">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7913" r:id="rId1247" name="Button 4361">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7914" r:id="rId1248" name="Button 4362">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7915" r:id="rId1249" name="Button 4363">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7916" r:id="rId1250" name="Button 4364">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7917" r:id="rId1251" name="Button 4365">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7918" r:id="rId1252" name="Button 4366">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7919" r:id="rId1253" name="Button 4367">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7920" r:id="rId1254" name="Button 4368">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7921" r:id="rId1255" name="Button 4369">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7922" r:id="rId1256" name="Button 4370">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7923" r:id="rId1257" name="Button 4371">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7924" r:id="rId1258" name="Button 4372">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7925" r:id="rId1259" name="Button 4373">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7926" r:id="rId1260" name="Button 4374">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7927" r:id="rId1261" name="Button 4375">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7928" r:id="rId1262" name="Button 4376">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7929" r:id="rId1263" name="Button 4377">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7930" r:id="rId1264" name="Button 4378">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7931" r:id="rId1265" name="Button 4379">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7932" r:id="rId1266" name="Button 4380">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7933" r:id="rId1267" name="Button 4381">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7934" r:id="rId1268" name="Button 4382">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7935" r:id="rId1269" name="Button 4383">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7936" r:id="rId1270" name="Button 4384">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7937" r:id="rId1271" name="Button 4385">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7944" r:id="rId1272" name="Button 4392">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7945" r:id="rId1273" name="Button 4393">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7946" r:id="rId1274" name="Button 4394">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7947" r:id="rId1275" name="Button 4395">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7948" r:id="rId1276" name="Button 4396">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7949" r:id="rId1277" name="Button 4397">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7950" r:id="rId1278" name="Button 4398">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7951" r:id="rId1279" name="Button 4399">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7952" r:id="rId1280" name="Button 4400">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7953" r:id="rId1281" name="Button 4401">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7954" r:id="rId1282" name="Button 4402">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7955" r:id="rId1283" name="Button 4403">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7956" r:id="rId1284" name="Button 4404">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7957" r:id="rId1285" name="Button 4405">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7958" r:id="rId1286" name="Button 4406">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7959" r:id="rId1287" name="Button 4407">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7960" r:id="rId1288" name="Button 4408">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7961" r:id="rId1289" name="Button 4409">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7962" r:id="rId1290" name="Button 4410">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7963" r:id="rId1291" name="Button 4411">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7964" r:id="rId1292" name="Button 4412">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7965" r:id="rId1293" name="Button 4413">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7966" r:id="rId1294" name="Button 4414">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7967" r:id="rId1295" name="Button 4415">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7968" r:id="rId1296" name="Button 4416">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7969" r:id="rId1297" name="Button 4417">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7970" r:id="rId1298" name="Button 4418">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7971" r:id="rId1299" name="Button 4419">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7972" r:id="rId1300" name="Button 4420">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7973" r:id="rId1301" name="Button 4421">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7974" r:id="rId1302" name="Button 4422">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7975" r:id="rId1303" name="Button 4423">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7976" r:id="rId1304" name="Button 4424">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7977" r:id="rId1305" name="Button 4425">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7978" r:id="rId1306" name="Button 4426">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7979" r:id="rId1307" name="Button 4427">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7980" r:id="rId1308" name="Button 4428">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7981" r:id="rId1309" name="Button 4429">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7982" r:id="rId1310" name="Button 4430">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7983" r:id="rId1311" name="Button 4431">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7984" r:id="rId1312" name="Button 4432">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7985" r:id="rId1313" name="Button 4433">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7986" r:id="rId1314" name="Button 4434">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7987" r:id="rId1315" name="Button 4435">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7988" r:id="rId1316" name="Button 4436">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7989" r:id="rId1317" name="Button 4437">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7990" r:id="rId1318" name="Button 4438">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7991" r:id="rId1319" name="Button 4439">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7992" r:id="rId1320" name="Button 4440">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7993" r:id="rId1321" name="Button 4441">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8002" r:id="rId1322" name="Button 4450">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8003" r:id="rId1323" name="Button 4451">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8004" r:id="rId1324" name="Button 4452">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8005" r:id="rId1325" name="Button 4453">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8006" r:id="rId1326" name="Button 4454">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8007" r:id="rId1327" name="Button 4455">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8008" r:id="rId1328" name="Button 4456">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8009" r:id="rId1329" name="Button 4457">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8010" r:id="rId1330" name="Button 4458">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8011" r:id="rId1331" name="Button 4459">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8012" r:id="rId1332" name="Button 4460">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8013" r:id="rId1333" name="Button 4461">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8014" r:id="rId1334" name="Button 4462">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8015" r:id="rId1335" name="Button 4463">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8016" r:id="rId1336" name="Button 4464">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8017" r:id="rId1337" name="Button 4465">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8018" r:id="rId1338" name="Button 4466">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8019" r:id="rId1339" name="Button 4467">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8020" r:id="rId1340" name="Button 4468">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8021" r:id="rId1341" name="Button 4469">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8022" r:id="rId1342" name="Button 4470">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8023" r:id="rId1343" name="Button 4471">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8024" r:id="rId1344" name="Button 4472">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8025" r:id="rId1345" name="Button 4473">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8026" r:id="rId1346" name="Button 4474">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8027" r:id="rId1347" name="Button 4475">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8028" r:id="rId1348" name="Button 4476">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8029" r:id="rId1349" name="Button 4477">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8030" r:id="rId1350" name="Button 4478">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8031" r:id="rId1351" name="Button 4479">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8032" r:id="rId1352" name="Button 4480">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8033" r:id="rId1353" name="Button 4481">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8034" r:id="rId1354" name="Button 4482">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8035" r:id="rId1355" name="Button 4483">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8036" r:id="rId1356" name="Button 4484">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8037" r:id="rId1357" name="Button 4485">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8038" r:id="rId1358" name="Button 4486">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8039" r:id="rId1359" name="Button 4487">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8040" r:id="rId1360" name="Button 4488">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8041" r:id="rId1361" name="Button 4489">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8042" r:id="rId1362" name="Button 4490">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8043" r:id="rId1363" name="Button 4491">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8044" r:id="rId1364" name="Button 4492">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8045" r:id="rId1365" name="Button 4493">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8046" r:id="rId1366" name="Button 4494">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8047" r:id="rId1367" name="Button 4495">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8048" r:id="rId1368" name="Button 4496">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8049" r:id="rId1369" name="Button 4497">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8050" r:id="rId1370" name="Button 4498">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8051" r:id="rId1371" name="Button 4499">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8099" r:id="rId1372" name="Button 4547">
              <controlPr locked="0" defaultSize="0" print="0" autoFill="0" autoPict="0" macro="[0]!Sheet1.InsertNewTabl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8100" r:id="rId1373" name="Button 4548">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8101" r:id="rId1374" name="Button 4549">
              <controlPr locked="0" defaultSize="0" print="0" autoFill="0" autoPict="0" macro="[0]!Sheet1.deleteProcedure">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8126" r:id="rId1375" name="Button 4574">
              <controlPr locked="0" defaultSize="0" print="0" autoFill="0" autoPict="0" macro="[0]!Sheet1.InsertNewTabl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8127" r:id="rId1376" name="Button 4575">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8128" r:id="rId1377" name="Button 4576">
              <controlPr locked="0" defaultSize="0" print="0" autoFill="0" autoPict="0" macro="[0]!Sheet1.deleteProcedure">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8147" r:id="rId1378" name="Button 4595">
              <controlPr locked="0" defaultSize="0" print="0" autoFill="0" autoPict="0" macro="[0]!Sheet1.InsertNewTabl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8148" r:id="rId1379" name="Button 4596">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8149" r:id="rId1380" name="Button 4597">
              <controlPr locked="0" defaultSize="0" print="0" autoFill="0" autoPict="0" macro="[0]!Sheet1.deleteProcedure">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8156" r:id="rId1381" name="Button 4604">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8157" r:id="rId1382" name="Button 4605">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8158" r:id="rId1383" name="Button 4606">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8159" r:id="rId1384" name="Button 4607">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8160" r:id="rId1385" name="Button 4608">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8161" r:id="rId1386" name="Button 4609">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8162" r:id="rId1387" name="Button 4610">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163" r:id="rId1388" name="Button 4611">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164" r:id="rId1389" name="Button 4612">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8165" r:id="rId1390" name="Button 4613">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8166" r:id="rId1391" name="Button 4614">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8167" r:id="rId1392" name="Button 4615">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8168" r:id="rId1393" name="Button 4616">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8169" r:id="rId1394" name="Button 4617">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8170" r:id="rId1395" name="Button 4618">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8171" r:id="rId1396" name="Button 4619">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8177" r:id="rId1397" name="Button 4625">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8178" r:id="rId1398" name="Button 4626">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8179" r:id="rId1399" name="Button 4627">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8180" r:id="rId1400" name="Button 4628">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8181" r:id="rId1401" name="Button 4629">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8182" r:id="rId1402" name="Button 4630">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8183" r:id="rId1403" name="Button 4631">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184" r:id="rId1404" name="Button 4632">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185" r:id="rId1405" name="Button 4633">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186" r:id="rId1406" name="Button 4634">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190" r:id="rId1407" name="Button 4638">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8191" r:id="rId1408" name="Button 4639">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8192" r:id="rId1409" name="Button 4640">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8193" r:id="rId1410" name="Button 4641">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8194" r:id="rId1411" name="Button 4642">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195" r:id="rId1412" name="Button 4643">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196" r:id="rId1413" name="Button 4644">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8197" r:id="rId1414" name="Button 4645">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8198" r:id="rId1415" name="Button 4646">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8219" r:id="rId1416" name="Button 4667">
              <controlPr locked="0" defaultSize="0" print="0" autoFill="0" autoPict="0" macro="[0]!Sheet1.InsertNewTabl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8220" r:id="rId1417" name="Button 4668">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8221" r:id="rId1418" name="Button 4669">
              <controlPr locked="0" defaultSize="0" print="0" autoFill="0" autoPict="0" macro="[0]!Sheet1.deleteProcedure">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8244" r:id="rId1419" name="Button 4692">
              <controlPr locked="0" defaultSize="0" print="0" autoFill="0" autoPict="0" macro="[0]!Sheet1.InsertNewTabl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8245" r:id="rId1420" name="Button 4693">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8246" r:id="rId1421" name="Button 4694">
              <controlPr locked="0" defaultSize="0" print="0" autoFill="0" autoPict="0" macro="[0]!Sheet1.deleteProcedure">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8265" r:id="rId1422" name="Button 4713">
              <controlPr locked="0" defaultSize="0" print="0" autoFill="0" autoPict="0" macro="[0]!Sheet1.InsertNewTabl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8266" r:id="rId1423" name="Button 4714">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8267" r:id="rId1424" name="Button 4715">
              <controlPr locked="0" defaultSize="0" print="0" autoFill="0" autoPict="0" macro="[0]!Sheet1.deleteProcedure">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8294" r:id="rId1425" name="Button 4742">
              <controlPr locked="0" defaultSize="0" print="0" autoFill="0" autoPict="0" macro="[0]!Sheet1.InsertNewTabl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8295" r:id="rId1426" name="Button 4743">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8296" r:id="rId1427" name="Button 4744">
              <controlPr locked="0" defaultSize="0" print="0" autoFill="0" autoPict="0" macro="[0]!Sheet1.deleteProcedure">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8302" r:id="rId1428" name="Button 4750">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8303" r:id="rId1429" name="Button 4751">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8304" r:id="rId1430" name="Button 4752">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8307" r:id="rId1431" name="Button 4755">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8308" r:id="rId1432" name="Button 4756">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8309" r:id="rId1433" name="Button 4757">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8310" r:id="rId1434" name="Button 4758">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8311" r:id="rId1435" name="Button 4759">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8312" r:id="rId1436" name="Button 4760">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8316" r:id="rId1437" name="Button 4764">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8317" r:id="rId1438" name="Button 4765">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8337" r:id="rId1439" name="Button 4785">
              <controlPr locked="0" defaultSize="0" print="0" autoFill="0" autoPict="0" macro="[0]!Sheet1.InsertNewTabl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8338" r:id="rId1440" name="Button 4786">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8339" r:id="rId1441" name="Button 4787">
              <controlPr locked="0" defaultSize="0" print="0" autoFill="0" autoPict="0" macro="[0]!Sheet1.deleteProcedure">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8358" r:id="rId1442" name="Button 4806">
              <controlPr locked="0" defaultSize="0" print="0" autoFill="0" autoPict="0" macro="[0]!Sheet1.InsertNewTabl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8359" r:id="rId1443" name="Button 4807">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8360" r:id="rId1444" name="Button 4808">
              <controlPr locked="0" defaultSize="0" print="0" autoFill="0" autoPict="0" macro="[0]!Sheet1.deleteProcedure">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8388" r:id="rId1445" name="Button 4836">
              <controlPr locked="0" defaultSize="0" print="0" autoFill="0" autoPict="0" macro="[0]!Sheet1.InsertNewTabl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8389" r:id="rId1446" name="Button 4837">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8390" r:id="rId1447" name="Button 4838">
              <controlPr locked="0" defaultSize="0" print="0" autoFill="0" autoPict="0" macro="[0]!Sheet1.deleteProcedure">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8409" r:id="rId1448" name="Button 4857">
              <controlPr locked="0" defaultSize="0" print="0" autoFill="0" autoPict="0" macro="[0]!Sheet1.InsertNewTabl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8410" r:id="rId1449" name="Button 4858">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8411" r:id="rId1450" name="Button 4859">
              <controlPr locked="0" defaultSize="0" print="0" autoFill="0" autoPict="0" macro="[0]!Sheet1.deleteProcedure">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8470" r:id="rId1451" name="Button 4918">
              <controlPr locked="0" defaultSize="0" print="0" autoFill="0" autoPict="0" macro="[0]!Sheet1.InsertNewTabl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8471" r:id="rId1452" name="Button 4919">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8472" r:id="rId1453" name="Button 4920">
              <controlPr locked="0" defaultSize="0" print="0" autoFill="0" autoPict="0" macro="[0]!Sheet1.deleteProcedure">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8491" r:id="rId1454" name="Button 4939">
              <controlPr locked="0" defaultSize="0" print="0" autoFill="0" autoPict="0" macro="[0]!Sheet1.InsertNewTabl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8492" r:id="rId1455" name="Button 4940">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8493" r:id="rId1456" name="Button 4941">
              <controlPr locked="0" defaultSize="0" print="0" autoFill="0" autoPict="0" macro="[0]!Sheet1.deleteProcedure">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8512" r:id="rId1457" name="Button 4960">
              <controlPr locked="0" defaultSize="0" print="0" autoFill="0" autoPict="0" macro="[0]!Sheet1.InsertNewTabl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8513" r:id="rId1458" name="Button 4961">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8514" r:id="rId1459" name="Button 4962">
              <controlPr locked="0" defaultSize="0" print="0" autoFill="0" autoPict="0" macro="[0]!Sheet1.deleteProcedure">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8538" r:id="rId1460" name="Button 4986">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8539" r:id="rId1461" name="Button 4987">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8540" r:id="rId1462" name="Button 4988">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8541" r:id="rId1463" name="Button 4989">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8542" r:id="rId1464" name="Button 4990">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8543" r:id="rId1465" name="Button 4991">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8544" r:id="rId1466" name="Button 4992">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8545" r:id="rId1467" name="Button 4993">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8546" r:id="rId1468" name="Button 4994">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8547" r:id="rId1469" name="Button 4995">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8548" r:id="rId1470" name="Button 4996">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8549" r:id="rId1471" name="Button 4997">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8550" r:id="rId1472" name="Button 4998">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8551" r:id="rId1473" name="Button 4999">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8552" r:id="rId1474" name="Button 5000">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8553" r:id="rId1475" name="Button 5001">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8554" r:id="rId1476" name="Button 5002">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8555" r:id="rId1477" name="Button 5003">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8556" r:id="rId1478" name="Button 5004">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8557" r:id="rId1479" name="Button 5005">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8558" r:id="rId1480" name="Button 5006">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8559" r:id="rId1481" name="Button 5007">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8560" r:id="rId1482" name="Button 5008">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8561" r:id="rId1483" name="Button 5009">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8562" r:id="rId1484" name="Button 5010">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8563" r:id="rId1485" name="Button 5011">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8564" r:id="rId1486" name="Button 5012">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8567" r:id="rId1487" name="Button 5015">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8568" r:id="rId1488" name="Button 5016">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8569" r:id="rId1489" name="Button 5017">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8570" r:id="rId1490" name="Button 5018">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8571" r:id="rId1491" name="Button 5019">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8572" r:id="rId1492" name="Button 5020">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8573" r:id="rId1493" name="Button 5021">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8574" r:id="rId1494" name="Button 5022">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8575" r:id="rId1495" name="Button 5023">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8576" r:id="rId1496" name="Button 5024">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8577" r:id="rId1497" name="Button 5025">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8578" r:id="rId1498" name="Button 5026">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8579" r:id="rId1499" name="Button 5027">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8580" r:id="rId1500" name="Button 5028">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8581" r:id="rId1501" name="Button 5029">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8582" r:id="rId1502" name="Button 5030">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8610" r:id="rId1503" name="Button 5058">
              <controlPr locked="0" defaultSize="0" print="0" autoFill="0" autoPict="0" macro="[0]!Sheet1.InsertNewTabl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8611" r:id="rId1504" name="Button 5059">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8612" r:id="rId1505" name="Button 5060">
              <controlPr locked="0" defaultSize="0" print="0" autoFill="0" autoPict="0" macro="[0]!Sheet1.deleteProcedure">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8618" r:id="rId1506" name="Button 5066">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8619" r:id="rId1507" name="Button 5067">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8620" r:id="rId1508" name="Button 5068">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8621" r:id="rId1509" name="Button 5069">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8622" r:id="rId1510" name="Button 5070">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8623" r:id="rId1511" name="Button 5071">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8624" r:id="rId1512" name="Button 5072">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8625" r:id="rId1513" name="Button 5073">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8626" r:id="rId1514" name="Button 5074">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8627" r:id="rId1515" name="Button 5075">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8628" r:id="rId1516" name="Button 5076">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8629" r:id="rId1517" name="Button 5077">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8630" r:id="rId1518" name="Button 5078">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28631" r:id="rId1519" name="Button 5079">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8632" r:id="rId1520" name="Button 5080">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8643" r:id="rId1521" name="Button 5091">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8644" r:id="rId1522" name="Button 5092">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8645" r:id="rId1523" name="Button 5093">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8646" r:id="rId1524" name="Button 5094">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8647" r:id="rId1525" name="Button 5095">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8648" r:id="rId1526" name="Button 5096">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8649" r:id="rId1527" name="Button 5097">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8650" r:id="rId1528" name="Button 5098">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8651" r:id="rId1529" name="Button 5099">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8652" r:id="rId1530" name="Button 5100">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8677" r:id="rId1531" name="Button 5125">
              <controlPr locked="0" defaultSize="0" print="0" autoFill="0" autoPict="0" macro="[0]!Sheet1.InsertNewTabl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8678" r:id="rId1532" name="Button 5126">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8679" r:id="rId1533" name="Button 5127">
              <controlPr locked="0" defaultSize="0" print="0" autoFill="0" autoPict="0" macro="[0]!Sheet1.deleteProcedure">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8698" r:id="rId1534" name="Button 5146">
              <controlPr locked="0" defaultSize="0" print="0" autoFill="0" autoPict="0" macro="[0]!Sheet1.InsertNewTabl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8699" r:id="rId1535" name="Button 5147">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8700" r:id="rId1536" name="Button 5148">
              <controlPr locked="0" defaultSize="0" print="0" autoFill="0" autoPict="0" macro="[0]!Sheet1.deleteProcedure">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8719" r:id="rId1537" name="Button 5167">
              <controlPr locked="0" defaultSize="0" print="0" autoFill="0" autoPict="0" macro="[0]!Sheet1.InsertNewTabl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8720" r:id="rId1538" name="Button 5168">
              <controlPr locked="0" defaultSize="0" print="0" autoFill="0" autoPict="0" macro="[0]!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8721" r:id="rId1539" name="Button 5169">
              <controlPr locked="0" defaultSize="0" print="0" autoFill="0" autoPict="0" macro="[0]!Sheet1.deleteProcedure">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8740" r:id="rId1540" name="Button 5188">
              <controlPr locked="0" defaultSize="0" print="0" autoFill="0" autoPict="0" macro="[0]!Sheet1.InsertNewTabl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8741" r:id="rId1541" name="Button 5189">
              <controlPr locked="0" defaultSize="0" print="0" autoFill="0" autoPict="0" macro="[0]!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8742" r:id="rId1542" name="Button 5190">
              <controlPr locked="0" defaultSize="0" print="0" autoFill="0" autoPict="0" macro="[0]!Sheet1.deleteProcedure">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8777" r:id="rId1543" name="Button 5225">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8778" r:id="rId1544" name="Button 5226">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28779" r:id="rId1545" name="Button 5227">
              <controlPr locked="0" defaultSize="0" print="0" autoFill="0" autoPict="0" macro="[0]!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8780" r:id="rId1546" name="Button 5228">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8781" r:id="rId1547" name="Button 5229">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8783" r:id="rId1548" name="Button 5231">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8802" r:id="rId1549" name="Button 5250">
              <controlPr locked="0" defaultSize="0" print="0" autoFill="0" autoPict="0" macro="[0]!Sheet1.InsertNewTabl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8803" r:id="rId1550" name="Button 5251">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8804" r:id="rId1551" name="Button 5252">
              <controlPr locked="0" defaultSize="0" print="0" autoFill="0" autoPict="0" macro="[0]!Sheet1.deleteProcedure">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8823" r:id="rId1552" name="Button 5271">
              <controlPr locked="0" defaultSize="0" print="0" autoFill="0" autoPict="0" macro="[0]!Sheet1.InsertNewTabl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8824" r:id="rId1553" name="Button 5272">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8825" r:id="rId1554" name="Button 5273">
              <controlPr locked="0" defaultSize="0" print="0" autoFill="0" autoPict="0" macro="[0]!Sheet1.deleteProcedure">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8880" r:id="rId1555" name="Button 5328">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8881" r:id="rId1556" name="Button 5329">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8882" r:id="rId1557" name="Button 5330">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8902" r:id="rId1558" name="Button 5350">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8904" r:id="rId1559" name="Button 5352">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8905" r:id="rId1560" name="Button 5353">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8908" r:id="rId1561" name="Button 5356">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8909" r:id="rId1562" name="Button 5357">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8929" r:id="rId1563" name="Button 5377">
              <controlPr locked="0" defaultSize="0" print="0" autoFill="0" autoPict="0" macro="[0]!Sheet1.InsertNewTabl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28930" r:id="rId1564" name="Button 5378">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8931" r:id="rId1565" name="Button 5379">
              <controlPr locked="0" defaultSize="0" print="0" autoFill="0" autoPict="0" macro="[0]!Sheet1.deleteProcedure">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8932" r:id="rId1566" name="Button 5380">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8943" r:id="rId1567" name="Button 5391">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28944" r:id="rId1568" name="Button 5392">
              <controlPr locked="0" defaultSize="0" print="0" autoFill="0" autoPict="0" macro="[0]!Sheet1.deleteRow">
                <anchor moveWithCells="1" sizeWithCells="1">
                  <from>
                    <xdr:col>6</xdr:col>
                    <xdr:colOff>0</xdr:colOff>
                    <xdr:row>2329</xdr:row>
                    <xdr:rowOff>0</xdr:rowOff>
                  </from>
                  <to>
                    <xdr:col>10</xdr:col>
                    <xdr:colOff>0</xdr:colOff>
                    <xdr:row>2330</xdr:row>
                    <xdr:rowOff>0</xdr:rowOff>
                  </to>
                </anchor>
              </controlPr>
            </control>
          </mc:Choice>
        </mc:AlternateContent>
        <mc:AlternateContent xmlns:mc="http://schemas.openxmlformats.org/markup-compatibility/2006">
          <mc:Choice Requires="x14">
            <control shapeId="28965" r:id="rId1569" name="Button 5413">
              <controlPr locked="0" defaultSize="0" print="0" autoFill="0" autoPict="0" macro="[0]!Sheet1.InsertNewTabl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28966" r:id="rId1570" name="Button 5414">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28967" r:id="rId1571" name="Button 5415">
              <controlPr locked="0" defaultSize="0" print="0" autoFill="0" autoPict="0" macro="[0]!Sheet1.deleteProcedure">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8976" r:id="rId1572" name="Button 5424">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8977" r:id="rId1573" name="Button 5425">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8978" r:id="rId1574" name="Button 5426">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8998" r:id="rId1575" name="Button 5446">
              <controlPr locked="0" defaultSize="0" print="0" autoFill="0" autoPict="0" macro="[0]!Sheet1.InsertNewTabl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8999" r:id="rId1576" name="Button 5447">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9000" r:id="rId1577" name="Button 5448">
              <controlPr locked="0" defaultSize="0" print="0" autoFill="0" autoPict="0" macro="[0]!Sheet1.deleteProcedure">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9023" r:id="rId1578" name="Button 5471">
              <controlPr locked="0" defaultSize="0" print="0" autoFill="0" autoPict="0" macro="[0]!Sheet1.InsertNewTabl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9024" r:id="rId1579" name="Button 5472">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9025" r:id="rId1580" name="Button 5473">
              <controlPr locked="0" defaultSize="0" print="0" autoFill="0" autoPict="0" macro="[0]!Sheet1.deleteProcedure">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9030" r:id="rId1581" name="Button 5478">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9031" r:id="rId1582" name="Button 5479">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9040" r:id="rId1583" name="Button 5488">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9041" r:id="rId1584" name="Button 5489">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9042" r:id="rId1585" name="Button 5490">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9043" r:id="rId1586" name="Button 5491">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9044" r:id="rId1587" name="Button 5492">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9045" r:id="rId1588" name="Button 5493">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9047" r:id="rId1589" name="Button 5495">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9048" r:id="rId1590" name="Button 5496">
              <controlPr locked="0" defaultSize="0" print="0" autoFill="0" autoPict="0" macro="[0]!Sheet1.deleteRow">
                <anchor moveWithCells="1" sizeWithCells="1">
                  <from>
                    <xdr:col>6</xdr:col>
                    <xdr:colOff>0</xdr:colOff>
                    <xdr:row>2358</xdr:row>
                    <xdr:rowOff>0</xdr:rowOff>
                  </from>
                  <to>
                    <xdr:col>10</xdr:col>
                    <xdr:colOff>0</xdr:colOff>
                    <xdr:row>2359</xdr:row>
                    <xdr:rowOff>0</xdr:rowOff>
                  </to>
                </anchor>
              </controlPr>
            </control>
          </mc:Choice>
        </mc:AlternateContent>
        <mc:AlternateContent xmlns:mc="http://schemas.openxmlformats.org/markup-compatibility/2006">
          <mc:Choice Requires="x14">
            <control shapeId="29049" r:id="rId1591" name="Button 5497">
              <controlPr locked="0" defaultSize="0" print="0" autoFill="0" autoPict="0" macro="[0]!Sheet1.delet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9050" r:id="rId1592" name="Button 5498">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9051" r:id="rId1593" name="Button 5499">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9059" r:id="rId1594" name="Button 5507">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29060" r:id="rId1595" name="Button 5508">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29061" r:id="rId1596" name="Button 550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29062" r:id="rId1597" name="Button 551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29063" r:id="rId1598" name="Button 551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29091" r:id="rId1599" name="Button 5539">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9092" r:id="rId1600" name="Button 5540">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9093" r:id="rId1601" name="Button 5541">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9094" r:id="rId1602" name="Button 5542">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9095" r:id="rId1603" name="Button 5543">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9096" r:id="rId1604" name="Button 5544">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9097" r:id="rId1605" name="Button 554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9098" r:id="rId1606" name="Button 5546">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9099" r:id="rId1607" name="Button 554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9100" r:id="rId1608" name="Button 5548">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9101" r:id="rId1609" name="Button 5549">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9102" r:id="rId1610" name="Button 5550">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9103" r:id="rId1611" name="Button 5551">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9104" r:id="rId1612" name="Button 5552">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9105" r:id="rId1613" name="Button 5553">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9113" r:id="rId1614" name="Button 5561">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9114" r:id="rId1615" name="Button 5562">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9115" r:id="rId1616" name="Button 5563">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9116" r:id="rId1617" name="Button 5564">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9117" r:id="rId1618" name="Button 5565">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9118" r:id="rId1619" name="Button 5566">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9119" r:id="rId1620" name="Button 5567">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9120" r:id="rId1621" name="Button 5568">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9121" r:id="rId1622" name="Button 5569">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9122" r:id="rId1623" name="Button 5570">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9123" r:id="rId1624" name="Button 5571">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9124" r:id="rId1625" name="Button 557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9125" r:id="rId1626" name="Button 557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9126" r:id="rId1627" name="Button 557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9129" r:id="rId1628" name="Button 5577">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9130" r:id="rId1629" name="Button 5578">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9131" r:id="rId1630" name="Button 5579">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9132" r:id="rId1631" name="Button 5580">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9133" r:id="rId1632" name="Button 5581">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9134" r:id="rId1633" name="Button 5582">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9135" r:id="rId1634" name="Button 5583">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9136" r:id="rId1635" name="Button 5584">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9137" r:id="rId1636" name="Button 5585">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9138" r:id="rId1637" name="Button 5586">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9139" r:id="rId1638" name="Button 5587">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9152" r:id="rId1639" name="Button 5600">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9153" r:id="rId1640" name="Button 5601">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9156" r:id="rId1641" name="Button 5604">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9157" r:id="rId1642" name="Button 5605">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9158" r:id="rId1643" name="Button 5606">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9159" r:id="rId1644" name="Button 560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9160" r:id="rId1645" name="Button 5608">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9161" r:id="rId1646" name="Button 5609">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9162" r:id="rId1647" name="Button 5610">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9163" r:id="rId1648" name="Button 5611">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9164" r:id="rId1649" name="Button 5612">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9165" r:id="rId1650" name="Button 5613">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9166" r:id="rId1651" name="Button 5614">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controls>
    </mc:Choice>
  </mc:AlternateContent>
  <tableParts count="90">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C50 C68 C92 C105 C123 C141 C160 C180 C192 C206 C218 C230 C250 C266 C282 C303 C320 C337 C354 C371 C383 C399 C412 C427 C440 C453 C466 C479 C491 C515 C542 C571 C583 C595 C607 C619 C632 C645 C658 C671 C683 C697 C709 C723 C748 C789 C810 C833 C865 C892 C917 C940 C1046 C1127 C1212 C1294 C1451 C1545 C1619 C1687 C1764 C1831 C1892 C1953 C1980 C2001 C2021 C2035 C2050 C2063 C2076 C2087 C2098 C2109 C2120 C2158 C2185 C2211 C2232 C2244 C2258 C2270 C2282 C2294 C2307 C2321 C2334 C2348 C2366</xm:sqref>
        </x14:dataValidation>
        <x14:dataValidation type="list" allowBlank="1" showInputMessage="1" showErrorMessage="1" xr:uid="{00000000-0002-0000-0100-00000D000000}">
          <x14:formula1>
            <xm:f>'Informacion '!$L$3:$L$17</xm:f>
          </x14:formula1>
          <xm:sqref>D16 D50 D68 D92 D105 D141 D160 D180 D192 D206 D218 D230 D250 D266 D282 D303 D320 D337 D354 D371 D383 D399 D412 D427 D440 D453 D466 D479 D491 D515 D542 D571 D583 D595 D607 D619 D632 D645 D658 D671 D683 D697 D709 D723 D748 D789 D810 D833 D865 D892 D917 D940 D1046 D1127 D1212 D1294 D1451 D1545 D1619 D1687 D1764 D1831 D1892 D1953 D1980 D2001 D2021 D2035 D2050 D2063 D2076 D2087 D2098 D2109 D2120 D2158 D2185 D2211 D2232 D2244 D2258 D2270 D2282 D2294 D2307 D2321 D2334 D2348 D2366</xm:sqref>
        </x14:dataValidation>
        <x14:dataValidation type="list" allowBlank="1" showInputMessage="1" showErrorMessage="1" xr:uid="{00000000-0002-0000-0100-00000E000000}">
          <x14:formula1>
            <xm:f>'Informacion '!$N$3:$N$5</xm:f>
          </x14:formula1>
          <xm:sqref>E16 E50 E68 E92 E105 E123 E141 E160 E180 E192 E206 E218 E230 E250 E266 E282 E303 E320 E337 E354 E371 E383 E399 E412 E427 E440 E453 E466 E479 E491 E515 E542 E571 E583 E595 E607 E619 E632 E645 E658 E671 E683 E697 E709 E723 E748 E789 E810 E833 E865 E892 E917 E940 E1046 E1127 E1212 E1294 E1451 E1545 E1619 E1687 E1764 E1831 E1892 E1953 E1980 E2001 E2021 E2035 E2050 E2063 E2076 E2087 E2098 E2109 E2120 E2158 E2185 E2211 E2232 E2244 E2258 E2270 E2282 E2294 E2307 E2321 E2334 E2348 E2366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7760</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17009</v>
      </c>
      <c r="L2" s="4" t="s">
        <v>15257</v>
      </c>
      <c r="N2" s="4" t="s">
        <v>15295</v>
      </c>
      <c r="P2" s="4" t="s">
        <v>18111</v>
      </c>
      <c r="Q2" s="25" t="s">
        <v>5087</v>
      </c>
      <c r="S2" s="4" t="s">
        <v>12272</v>
      </c>
      <c r="U2" s="4" t="s">
        <v>12984</v>
      </c>
    </row>
    <row r="3" spans="1:21" x14ac:dyDescent="0.2">
      <c r="A3" s="5" t="s">
        <v>1709</v>
      </c>
      <c r="B3" s="5" t="s">
        <v>1709</v>
      </c>
      <c r="C3" s="5" t="s">
        <v>8807</v>
      </c>
      <c r="D3" s="5" t="s">
        <v>1709</v>
      </c>
      <c r="E3" s="5" t="s">
        <v>8807</v>
      </c>
      <c r="F3" s="5" t="s">
        <v>3719</v>
      </c>
      <c r="G3" s="6" t="s">
        <v>3189</v>
      </c>
      <c r="H3" s="6" t="s">
        <v>7351</v>
      </c>
      <c r="I3" s="6" t="s">
        <v>13937</v>
      </c>
      <c r="J3" s="6" t="s">
        <v>13937</v>
      </c>
      <c r="L3" s="7" t="s">
        <v>1875</v>
      </c>
      <c r="N3" s="5" t="s">
        <v>8854</v>
      </c>
      <c r="P3" s="5" t="s">
        <v>5436</v>
      </c>
      <c r="Q3" s="5" t="s">
        <v>16988</v>
      </c>
      <c r="S3" s="11" t="s">
        <v>17798</v>
      </c>
      <c r="U3" s="5" t="s">
        <v>12550</v>
      </c>
    </row>
    <row r="4" spans="1:21" x14ac:dyDescent="0.2">
      <c r="A4" s="5" t="s">
        <v>8093</v>
      </c>
      <c r="B4" s="5" t="s">
        <v>1709</v>
      </c>
      <c r="C4" s="5" t="s">
        <v>12631</v>
      </c>
      <c r="D4" s="5" t="s">
        <v>1709</v>
      </c>
      <c r="E4" s="5" t="s">
        <v>8807</v>
      </c>
      <c r="F4" s="5" t="s">
        <v>4315</v>
      </c>
      <c r="G4" s="6" t="s">
        <v>3189</v>
      </c>
      <c r="H4" s="6" t="s">
        <v>7351</v>
      </c>
      <c r="I4" s="6" t="s">
        <v>13937</v>
      </c>
      <c r="J4" s="6" t="s">
        <v>841</v>
      </c>
      <c r="L4" s="7" t="s">
        <v>17483</v>
      </c>
      <c r="N4" s="5" t="s">
        <v>6033</v>
      </c>
      <c r="P4" s="5" t="s">
        <v>4869</v>
      </c>
      <c r="Q4" s="5" t="s">
        <v>10304</v>
      </c>
      <c r="S4" s="11" t="s">
        <v>6798</v>
      </c>
    </row>
    <row r="5" spans="1:21" x14ac:dyDescent="0.2">
      <c r="A5" s="5" t="s">
        <v>3189</v>
      </c>
      <c r="B5" s="5" t="s">
        <v>1709</v>
      </c>
      <c r="C5" s="5" t="s">
        <v>17757</v>
      </c>
      <c r="D5" s="5" t="s">
        <v>1709</v>
      </c>
      <c r="E5" s="5" t="s">
        <v>8807</v>
      </c>
      <c r="F5" s="5" t="s">
        <v>2914</v>
      </c>
      <c r="G5" s="6" t="s">
        <v>3189</v>
      </c>
      <c r="H5" s="6" t="s">
        <v>7351</v>
      </c>
      <c r="I5" s="6" t="s">
        <v>13937</v>
      </c>
      <c r="J5" s="6" t="s">
        <v>2581</v>
      </c>
      <c r="L5" s="7" t="s">
        <v>10171</v>
      </c>
      <c r="N5" s="5" t="s">
        <v>17854</v>
      </c>
      <c r="P5" s="5" t="s">
        <v>16748</v>
      </c>
      <c r="Q5" s="5" t="s">
        <v>14627</v>
      </c>
      <c r="S5" s="11" t="s">
        <v>15698</v>
      </c>
    </row>
    <row r="6" spans="1:21" x14ac:dyDescent="0.2">
      <c r="A6" s="5" t="s">
        <v>1492</v>
      </c>
      <c r="B6" s="5" t="s">
        <v>8093</v>
      </c>
      <c r="C6" s="5" t="s">
        <v>18173</v>
      </c>
      <c r="D6" s="5" t="s">
        <v>1709</v>
      </c>
      <c r="E6" s="5" t="s">
        <v>8807</v>
      </c>
      <c r="F6" s="5" t="s">
        <v>1675</v>
      </c>
      <c r="G6" s="6" t="s">
        <v>3189</v>
      </c>
      <c r="H6" s="6" t="s">
        <v>7351</v>
      </c>
      <c r="I6" s="6" t="s">
        <v>2568</v>
      </c>
      <c r="J6" s="6" t="s">
        <v>2568</v>
      </c>
      <c r="L6" s="5" t="s">
        <v>5889</v>
      </c>
      <c r="P6" s="5" t="s">
        <v>11826</v>
      </c>
      <c r="Q6" s="5" t="s">
        <v>10374</v>
      </c>
      <c r="S6" s="11" t="s">
        <v>6150</v>
      </c>
    </row>
    <row r="7" spans="1:21" x14ac:dyDescent="0.2">
      <c r="A7" s="5" t="s">
        <v>18355</v>
      </c>
      <c r="B7" s="5" t="s">
        <v>8093</v>
      </c>
      <c r="C7" s="5" t="s">
        <v>2599</v>
      </c>
      <c r="D7" s="5" t="s">
        <v>1709</v>
      </c>
      <c r="E7" s="5" t="s">
        <v>8807</v>
      </c>
      <c r="F7" s="5" t="s">
        <v>9129</v>
      </c>
      <c r="G7" s="6" t="s">
        <v>3189</v>
      </c>
      <c r="H7" s="6" t="s">
        <v>7351</v>
      </c>
      <c r="I7" s="6" t="s">
        <v>6359</v>
      </c>
      <c r="J7" s="6" t="s">
        <v>6359</v>
      </c>
      <c r="L7" s="5" t="s">
        <v>7241</v>
      </c>
      <c r="P7" s="5" t="s">
        <v>8117</v>
      </c>
      <c r="Q7" s="5" t="s">
        <v>435</v>
      </c>
      <c r="S7" s="11" t="s">
        <v>9449</v>
      </c>
    </row>
    <row r="8" spans="1:21" x14ac:dyDescent="0.2">
      <c r="A8" s="5" t="s">
        <v>5958</v>
      </c>
      <c r="B8" s="5" t="s">
        <v>8093</v>
      </c>
      <c r="C8" s="5" t="s">
        <v>5888</v>
      </c>
      <c r="D8" s="5" t="s">
        <v>1709</v>
      </c>
      <c r="E8" s="5" t="s">
        <v>8807</v>
      </c>
      <c r="F8" s="5" t="s">
        <v>13555</v>
      </c>
      <c r="G8" s="6" t="s">
        <v>3189</v>
      </c>
      <c r="H8" s="6" t="s">
        <v>7351</v>
      </c>
      <c r="I8" s="6" t="s">
        <v>6359</v>
      </c>
      <c r="J8" s="6" t="s">
        <v>4038</v>
      </c>
      <c r="L8" s="5" t="s">
        <v>4320</v>
      </c>
      <c r="P8" s="5" t="s">
        <v>9955</v>
      </c>
      <c r="Q8" s="5" t="s">
        <v>9611</v>
      </c>
      <c r="S8" s="11"/>
    </row>
    <row r="9" spans="1:21" x14ac:dyDescent="0.2">
      <c r="A9" s="5" t="s">
        <v>12507</v>
      </c>
      <c r="B9" s="5" t="s">
        <v>3189</v>
      </c>
      <c r="C9" s="5" t="s">
        <v>7351</v>
      </c>
      <c r="D9" s="5" t="s">
        <v>1709</v>
      </c>
      <c r="E9" s="5" t="s">
        <v>8807</v>
      </c>
      <c r="F9" s="5" t="s">
        <v>14110</v>
      </c>
      <c r="G9" s="6" t="s">
        <v>3189</v>
      </c>
      <c r="H9" s="6" t="s">
        <v>7351</v>
      </c>
      <c r="I9" s="6" t="s">
        <v>6877</v>
      </c>
      <c r="J9" s="6" t="s">
        <v>6877</v>
      </c>
      <c r="L9" s="7" t="s">
        <v>7198</v>
      </c>
      <c r="P9" s="5" t="s">
        <v>17161</v>
      </c>
      <c r="Q9" s="5" t="s">
        <v>2023</v>
      </c>
      <c r="S9" s="9"/>
    </row>
    <row r="10" spans="1:21" x14ac:dyDescent="0.2">
      <c r="A10" s="5" t="s">
        <v>17539</v>
      </c>
      <c r="B10" s="5" t="s">
        <v>3189</v>
      </c>
      <c r="C10" s="5" t="s">
        <v>10737</v>
      </c>
      <c r="D10" s="5" t="s">
        <v>1709</v>
      </c>
      <c r="E10" s="5" t="s">
        <v>8807</v>
      </c>
      <c r="F10" s="5" t="s">
        <v>9058</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3662</v>
      </c>
      <c r="J11" s="6" t="s">
        <v>13869</v>
      </c>
      <c r="L11" s="5" t="s">
        <v>11341</v>
      </c>
      <c r="P11" s="5" t="s">
        <v>5507</v>
      </c>
      <c r="Q11" s="5" t="s">
        <v>9560</v>
      </c>
    </row>
    <row r="12" spans="1:21" ht="22.5" x14ac:dyDescent="0.2">
      <c r="A12" s="5" t="s">
        <v>3080</v>
      </c>
      <c r="B12" s="5" t="s">
        <v>3189</v>
      </c>
      <c r="C12" s="5" t="s">
        <v>5430</v>
      </c>
      <c r="D12" s="5" t="s">
        <v>1709</v>
      </c>
      <c r="E12" s="5" t="s">
        <v>12631</v>
      </c>
      <c r="F12" s="5" t="s">
        <v>17503</v>
      </c>
      <c r="G12" s="6" t="s">
        <v>3189</v>
      </c>
      <c r="H12" s="6" t="s">
        <v>7351</v>
      </c>
      <c r="I12" s="6" t="s">
        <v>3662</v>
      </c>
      <c r="J12" s="6" t="s">
        <v>17127</v>
      </c>
      <c r="L12" s="5" t="s">
        <v>15035</v>
      </c>
      <c r="P12" s="5" t="s">
        <v>3812</v>
      </c>
      <c r="Q12" s="5" t="s">
        <v>14294</v>
      </c>
      <c r="S12" s="24"/>
    </row>
    <row r="13" spans="1:21" ht="22.5" x14ac:dyDescent="0.2">
      <c r="B13" s="5" t="s">
        <v>1492</v>
      </c>
      <c r="C13" s="5" t="s">
        <v>11526</v>
      </c>
      <c r="D13" s="5" t="s">
        <v>1709</v>
      </c>
      <c r="E13" s="5" t="s">
        <v>12631</v>
      </c>
      <c r="F13" s="5" t="s">
        <v>18403</v>
      </c>
      <c r="G13" s="6" t="s">
        <v>3189</v>
      </c>
      <c r="H13" s="6" t="s">
        <v>7351</v>
      </c>
      <c r="I13" s="6" t="s">
        <v>3662</v>
      </c>
      <c r="J13" s="6" t="s">
        <v>16864</v>
      </c>
      <c r="L13" s="7" t="s">
        <v>2518</v>
      </c>
      <c r="P13" s="5" t="s">
        <v>3807</v>
      </c>
      <c r="Q13" s="5" t="s">
        <v>4693</v>
      </c>
      <c r="S13" s="24"/>
    </row>
    <row r="14" spans="1:21" ht="22.5" x14ac:dyDescent="0.2">
      <c r="B14" s="5" t="s">
        <v>1492</v>
      </c>
      <c r="C14" s="5" t="s">
        <v>10528</v>
      </c>
      <c r="D14" s="5" t="s">
        <v>1709</v>
      </c>
      <c r="E14" s="5" t="s">
        <v>12631</v>
      </c>
      <c r="F14" s="5" t="s">
        <v>549</v>
      </c>
      <c r="G14" s="6" t="s">
        <v>3189</v>
      </c>
      <c r="H14" s="6" t="s">
        <v>7351</v>
      </c>
      <c r="I14" s="6" t="s">
        <v>3662</v>
      </c>
      <c r="J14" s="6" t="s">
        <v>16955</v>
      </c>
      <c r="L14" s="7" t="s">
        <v>17901</v>
      </c>
      <c r="P14" s="5" t="s">
        <v>15634</v>
      </c>
      <c r="Q14" s="5" t="s">
        <v>5293</v>
      </c>
    </row>
    <row r="15" spans="1:21" ht="22.5" x14ac:dyDescent="0.2">
      <c r="B15" s="5" t="s">
        <v>1492</v>
      </c>
      <c r="C15" s="5" t="s">
        <v>13973</v>
      </c>
      <c r="D15" s="5" t="s">
        <v>1709</v>
      </c>
      <c r="E15" s="5" t="s">
        <v>12631</v>
      </c>
      <c r="F15" s="5" t="s">
        <v>18116</v>
      </c>
      <c r="G15" s="6" t="s">
        <v>3189</v>
      </c>
      <c r="H15" s="6" t="s">
        <v>7351</v>
      </c>
      <c r="I15" s="6" t="s">
        <v>3662</v>
      </c>
      <c r="J15" s="6" t="s">
        <v>3662</v>
      </c>
      <c r="L15" s="7" t="s">
        <v>9399</v>
      </c>
      <c r="P15" s="5" t="s">
        <v>9901</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4865</v>
      </c>
      <c r="Q16" s="5" t="s">
        <v>13532</v>
      </c>
    </row>
    <row r="17" spans="2:17" x14ac:dyDescent="0.2">
      <c r="B17" s="5" t="s">
        <v>18355</v>
      </c>
      <c r="C17" s="5" t="s">
        <v>15160</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12631</v>
      </c>
      <c r="F18" s="5" t="s">
        <v>2292</v>
      </c>
      <c r="G18" s="6" t="s">
        <v>3189</v>
      </c>
      <c r="H18" s="6" t="s">
        <v>7351</v>
      </c>
      <c r="I18" s="6" t="s">
        <v>1382</v>
      </c>
      <c r="J18" s="6" t="s">
        <v>3581</v>
      </c>
      <c r="P18" s="5" t="s">
        <v>1648</v>
      </c>
      <c r="Q18" s="5" t="s">
        <v>15636</v>
      </c>
    </row>
    <row r="19" spans="2:17" x14ac:dyDescent="0.2">
      <c r="B19" s="5" t="s">
        <v>18355</v>
      </c>
      <c r="C19" s="5" t="s">
        <v>2170</v>
      </c>
      <c r="D19" s="5" t="s">
        <v>1709</v>
      </c>
      <c r="E19" s="5" t="s">
        <v>12631</v>
      </c>
      <c r="F19" s="5" t="s">
        <v>7245</v>
      </c>
      <c r="G19" s="6" t="s">
        <v>3189</v>
      </c>
      <c r="H19" s="6" t="s">
        <v>7351</v>
      </c>
      <c r="I19" s="6" t="s">
        <v>1382</v>
      </c>
      <c r="J19" s="6" t="s">
        <v>7227</v>
      </c>
      <c r="P19" s="5" t="s">
        <v>3808</v>
      </c>
      <c r="Q19" s="5" t="s">
        <v>17479</v>
      </c>
    </row>
    <row r="20" spans="2:17" x14ac:dyDescent="0.2">
      <c r="B20" s="5" t="s">
        <v>18355</v>
      </c>
      <c r="C20" s="5" t="s">
        <v>6673</v>
      </c>
      <c r="D20" s="5" t="s">
        <v>1709</v>
      </c>
      <c r="E20" s="5" t="s">
        <v>12631</v>
      </c>
      <c r="F20" s="5" t="s">
        <v>1623</v>
      </c>
      <c r="G20" s="6" t="s">
        <v>3189</v>
      </c>
      <c r="H20" s="6" t="s">
        <v>7351</v>
      </c>
      <c r="I20" s="6" t="s">
        <v>1382</v>
      </c>
      <c r="J20" s="6" t="s">
        <v>1382</v>
      </c>
      <c r="P20" s="5" t="s">
        <v>12956</v>
      </c>
      <c r="Q20" s="5" t="s">
        <v>18143</v>
      </c>
    </row>
    <row r="21" spans="2:17" ht="22.5" x14ac:dyDescent="0.2">
      <c r="B21" s="5" t="s">
        <v>5958</v>
      </c>
      <c r="C21" s="5" t="s">
        <v>2698</v>
      </c>
      <c r="D21" s="5" t="s">
        <v>1709</v>
      </c>
      <c r="E21" s="5" t="s">
        <v>17757</v>
      </c>
      <c r="F21" s="5" t="s">
        <v>4881</v>
      </c>
      <c r="G21" s="6" t="s">
        <v>3189</v>
      </c>
      <c r="H21" s="6" t="s">
        <v>10737</v>
      </c>
      <c r="I21" s="6" t="s">
        <v>11259</v>
      </c>
      <c r="J21" s="6" t="s">
        <v>5375</v>
      </c>
      <c r="P21" s="5" t="s">
        <v>305</v>
      </c>
      <c r="Q21" s="5" t="s">
        <v>13264</v>
      </c>
    </row>
    <row r="22" spans="2:17" ht="22.5" x14ac:dyDescent="0.2">
      <c r="B22" s="5" t="s">
        <v>5958</v>
      </c>
      <c r="C22" s="5" t="s">
        <v>5614</v>
      </c>
      <c r="D22" s="5" t="s">
        <v>1709</v>
      </c>
      <c r="E22" s="5" t="s">
        <v>17757</v>
      </c>
      <c r="F22" s="5" t="s">
        <v>46</v>
      </c>
      <c r="G22" s="6" t="s">
        <v>3189</v>
      </c>
      <c r="H22" s="6" t="s">
        <v>10737</v>
      </c>
      <c r="I22" s="6" t="s">
        <v>11259</v>
      </c>
      <c r="J22" s="6" t="s">
        <v>11259</v>
      </c>
      <c r="P22" s="5" t="s">
        <v>4443</v>
      </c>
      <c r="Q22" s="5" t="s">
        <v>17559</v>
      </c>
    </row>
    <row r="23" spans="2:17" ht="22.5" x14ac:dyDescent="0.2">
      <c r="B23" s="5" t="s">
        <v>5958</v>
      </c>
      <c r="C23" s="5" t="s">
        <v>18822</v>
      </c>
      <c r="D23" s="5" t="s">
        <v>1709</v>
      </c>
      <c r="E23" s="5" t="s">
        <v>17757</v>
      </c>
      <c r="F23" s="5" t="s">
        <v>13269</v>
      </c>
      <c r="G23" s="6" t="s">
        <v>3189</v>
      </c>
      <c r="H23" s="6" t="s">
        <v>10737</v>
      </c>
      <c r="I23" s="6" t="s">
        <v>5245</v>
      </c>
      <c r="J23" s="6" t="s">
        <v>16931</v>
      </c>
      <c r="P23" s="5" t="s">
        <v>1174</v>
      </c>
      <c r="Q23" s="5" t="s">
        <v>10021</v>
      </c>
    </row>
    <row r="24" spans="2:17" ht="22.5" x14ac:dyDescent="0.2">
      <c r="B24" s="5" t="s">
        <v>5958</v>
      </c>
      <c r="C24" s="5" t="s">
        <v>12705</v>
      </c>
      <c r="D24" s="5" t="s">
        <v>1709</v>
      </c>
      <c r="E24" s="5" t="s">
        <v>17757</v>
      </c>
      <c r="F24" s="5" t="s">
        <v>3364</v>
      </c>
      <c r="G24" s="6" t="s">
        <v>3189</v>
      </c>
      <c r="H24" s="6" t="s">
        <v>10737</v>
      </c>
      <c r="I24" s="6" t="s">
        <v>5245</v>
      </c>
      <c r="J24" s="6" t="s">
        <v>5245</v>
      </c>
      <c r="P24" s="5" t="s">
        <v>7453</v>
      </c>
      <c r="Q24" s="5" t="s">
        <v>6822</v>
      </c>
    </row>
    <row r="25" spans="2:17" ht="22.5" x14ac:dyDescent="0.2">
      <c r="B25" s="5" t="s">
        <v>12507</v>
      </c>
      <c r="C25" s="5" t="s">
        <v>3430</v>
      </c>
      <c r="D25" s="5" t="s">
        <v>8093</v>
      </c>
      <c r="E25" s="5" t="s">
        <v>18173</v>
      </c>
      <c r="F25" s="5" t="s">
        <v>1154</v>
      </c>
      <c r="G25" s="6" t="s">
        <v>3189</v>
      </c>
      <c r="H25" s="6" t="s">
        <v>10737</v>
      </c>
      <c r="I25" s="6" t="s">
        <v>15242</v>
      </c>
      <c r="J25" s="6" t="s">
        <v>15242</v>
      </c>
      <c r="P25" s="5" t="s">
        <v>4868</v>
      </c>
      <c r="Q25" s="5" t="s">
        <v>15648</v>
      </c>
    </row>
    <row r="26" spans="2:17" ht="22.5" x14ac:dyDescent="0.2">
      <c r="B26" s="5" t="s">
        <v>12507</v>
      </c>
      <c r="C26" s="5" t="s">
        <v>2459</v>
      </c>
      <c r="D26" s="5" t="s">
        <v>8093</v>
      </c>
      <c r="E26" s="5" t="s">
        <v>18173</v>
      </c>
      <c r="F26" s="5" t="s">
        <v>18783</v>
      </c>
      <c r="G26" s="6" t="s">
        <v>3189</v>
      </c>
      <c r="H26" s="6" t="s">
        <v>2813</v>
      </c>
      <c r="I26" s="6" t="s">
        <v>10849</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10849</v>
      </c>
      <c r="J27" s="6" t="s">
        <v>10849</v>
      </c>
      <c r="P27" s="5" t="s">
        <v>9215</v>
      </c>
      <c r="Q27" s="5" t="s">
        <v>5078</v>
      </c>
    </row>
    <row r="28" spans="2:17" ht="22.5" x14ac:dyDescent="0.2">
      <c r="B28" s="5" t="s">
        <v>17539</v>
      </c>
      <c r="C28" s="5" t="s">
        <v>628</v>
      </c>
      <c r="D28" s="5" t="s">
        <v>8093</v>
      </c>
      <c r="E28" s="5" t="s">
        <v>18173</v>
      </c>
      <c r="F28" s="5" t="s">
        <v>18434</v>
      </c>
      <c r="G28" s="6" t="s">
        <v>3189</v>
      </c>
      <c r="H28" s="6" t="s">
        <v>2813</v>
      </c>
      <c r="I28" s="6" t="s">
        <v>10849</v>
      </c>
      <c r="J28" s="6" t="s">
        <v>5953</v>
      </c>
      <c r="P28" s="5" t="s">
        <v>12997</v>
      </c>
      <c r="Q28" s="5" t="s">
        <v>6740</v>
      </c>
    </row>
    <row r="29" spans="2:17" ht="22.5" x14ac:dyDescent="0.2">
      <c r="B29" s="5" t="s">
        <v>17539</v>
      </c>
      <c r="C29" s="5" t="s">
        <v>10724</v>
      </c>
      <c r="D29" s="5" t="s">
        <v>8093</v>
      </c>
      <c r="E29" s="5" t="s">
        <v>2599</v>
      </c>
      <c r="F29" s="5" t="s">
        <v>12130</v>
      </c>
      <c r="G29" s="6" t="s">
        <v>3189</v>
      </c>
      <c r="H29" s="6" t="s">
        <v>2813</v>
      </c>
      <c r="I29" s="6" t="s">
        <v>3122</v>
      </c>
      <c r="J29" s="6" t="s">
        <v>3122</v>
      </c>
      <c r="P29" s="5" t="s">
        <v>5198</v>
      </c>
      <c r="Q29" s="5" t="s">
        <v>4735</v>
      </c>
    </row>
    <row r="30" spans="2:17" ht="22.5" x14ac:dyDescent="0.2">
      <c r="B30" s="5" t="s">
        <v>16542</v>
      </c>
      <c r="C30" s="5" t="s">
        <v>9644</v>
      </c>
      <c r="D30" s="5" t="s">
        <v>8093</v>
      </c>
      <c r="E30" s="5" t="s">
        <v>2599</v>
      </c>
      <c r="F30" s="5" t="s">
        <v>5828</v>
      </c>
      <c r="G30" s="6" t="s">
        <v>3189</v>
      </c>
      <c r="H30" s="6" t="s">
        <v>2813</v>
      </c>
      <c r="I30" s="6" t="s">
        <v>3122</v>
      </c>
      <c r="J30" s="6" t="s">
        <v>15385</v>
      </c>
      <c r="P30" s="5" t="s">
        <v>11827</v>
      </c>
      <c r="Q30" s="5" t="s">
        <v>14109</v>
      </c>
    </row>
    <row r="31" spans="2:17" ht="22.5" x14ac:dyDescent="0.2">
      <c r="B31" s="5" t="s">
        <v>16542</v>
      </c>
      <c r="C31" s="5" t="s">
        <v>16564</v>
      </c>
      <c r="D31" s="5" t="s">
        <v>8093</v>
      </c>
      <c r="E31" s="5" t="s">
        <v>2599</v>
      </c>
      <c r="F31" s="5" t="s">
        <v>10375</v>
      </c>
      <c r="G31" s="6" t="s">
        <v>3189</v>
      </c>
      <c r="H31" s="6" t="s">
        <v>2813</v>
      </c>
      <c r="I31" s="6" t="s">
        <v>10951</v>
      </c>
      <c r="J31" s="6" t="s">
        <v>3383</v>
      </c>
      <c r="P31" s="5" t="s">
        <v>4982</v>
      </c>
      <c r="Q31" s="5" t="s">
        <v>3844</v>
      </c>
    </row>
    <row r="32" spans="2:17" ht="22.5" x14ac:dyDescent="0.2">
      <c r="B32" s="5" t="s">
        <v>16542</v>
      </c>
      <c r="C32" s="5" t="s">
        <v>8704</v>
      </c>
      <c r="D32" s="5" t="s">
        <v>8093</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8093</v>
      </c>
      <c r="E33" s="5" t="s">
        <v>5888</v>
      </c>
      <c r="F33" s="5" t="s">
        <v>39</v>
      </c>
      <c r="G33" s="6" t="s">
        <v>3189</v>
      </c>
      <c r="H33" s="6" t="s">
        <v>2813</v>
      </c>
      <c r="I33" s="6" t="s">
        <v>10951</v>
      </c>
      <c r="J33" s="6" t="s">
        <v>10951</v>
      </c>
      <c r="P33" s="5" t="s">
        <v>12941</v>
      </c>
      <c r="Q33" s="5" t="s">
        <v>7578</v>
      </c>
    </row>
    <row r="34" spans="2:17" ht="22.5" x14ac:dyDescent="0.2">
      <c r="B34" s="5" t="s">
        <v>3080</v>
      </c>
      <c r="C34" s="5" t="s">
        <v>14448</v>
      </c>
      <c r="D34" s="5" t="s">
        <v>8093</v>
      </c>
      <c r="E34" s="5" t="s">
        <v>5888</v>
      </c>
      <c r="F34" s="5" t="s">
        <v>9709</v>
      </c>
      <c r="G34" s="6" t="s">
        <v>3189</v>
      </c>
      <c r="H34" s="6" t="s">
        <v>2813</v>
      </c>
      <c r="I34" s="6" t="s">
        <v>10951</v>
      </c>
      <c r="J34" s="6" t="s">
        <v>14031</v>
      </c>
      <c r="P34" s="5" t="s">
        <v>10943</v>
      </c>
      <c r="Q34" s="5" t="s">
        <v>7578</v>
      </c>
    </row>
    <row r="35" spans="2:17" ht="22.5" x14ac:dyDescent="0.2">
      <c r="D35" s="5" t="s">
        <v>8093</v>
      </c>
      <c r="E35" s="5" t="s">
        <v>5888</v>
      </c>
      <c r="F35" s="5" t="s">
        <v>13951</v>
      </c>
      <c r="G35" s="6" t="s">
        <v>3189</v>
      </c>
      <c r="H35" s="6" t="s">
        <v>2813</v>
      </c>
      <c r="I35" s="6" t="s">
        <v>15594</v>
      </c>
      <c r="J35" s="6" t="s">
        <v>15594</v>
      </c>
      <c r="P35" s="5" t="s">
        <v>16764</v>
      </c>
      <c r="Q35" s="5" t="s">
        <v>1705</v>
      </c>
    </row>
    <row r="36" spans="2:17" x14ac:dyDescent="0.2">
      <c r="D36" s="5" t="s">
        <v>3189</v>
      </c>
      <c r="E36" s="5" t="s">
        <v>7351</v>
      </c>
      <c r="F36" s="5" t="s">
        <v>3662</v>
      </c>
      <c r="G36" s="6" t="s">
        <v>3189</v>
      </c>
      <c r="H36" s="6" t="s">
        <v>5430</v>
      </c>
      <c r="I36" s="6" t="s">
        <v>12995</v>
      </c>
      <c r="J36" s="6" t="s">
        <v>12995</v>
      </c>
      <c r="P36" s="5" t="s">
        <v>17627</v>
      </c>
      <c r="Q36" s="5" t="s">
        <v>11116</v>
      </c>
    </row>
    <row r="37" spans="2:17" x14ac:dyDescent="0.2">
      <c r="D37" s="5" t="s">
        <v>3189</v>
      </c>
      <c r="E37" s="5" t="s">
        <v>7351</v>
      </c>
      <c r="F37" s="5" t="s">
        <v>13937</v>
      </c>
      <c r="G37" s="6" t="s">
        <v>3189</v>
      </c>
      <c r="H37" s="6" t="s">
        <v>5430</v>
      </c>
      <c r="I37" s="6" t="s">
        <v>8199</v>
      </c>
      <c r="J37" s="6" t="s">
        <v>8199</v>
      </c>
      <c r="P37" s="5" t="s">
        <v>3802</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4810</v>
      </c>
      <c r="G40" s="6" t="s">
        <v>3189</v>
      </c>
      <c r="H40" s="6" t="s">
        <v>5430</v>
      </c>
      <c r="I40" s="6" t="s">
        <v>1527</v>
      </c>
      <c r="J40" s="6" t="s">
        <v>18213</v>
      </c>
      <c r="P40" s="5" t="s">
        <v>4140</v>
      </c>
      <c r="Q40" s="5" t="s">
        <v>14140</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15808</v>
      </c>
      <c r="Q43" s="5" t="s">
        <v>7959</v>
      </c>
    </row>
    <row r="44" spans="2:17" x14ac:dyDescent="0.2">
      <c r="D44" s="5" t="s">
        <v>3189</v>
      </c>
      <c r="E44" s="5" t="s">
        <v>10737</v>
      </c>
      <c r="F44" s="5" t="s">
        <v>5245</v>
      </c>
      <c r="G44" s="6" t="s">
        <v>1492</v>
      </c>
      <c r="H44" s="6" t="s">
        <v>12134</v>
      </c>
      <c r="I44" s="6" t="s">
        <v>18774</v>
      </c>
      <c r="J44" s="6" t="s">
        <v>18774</v>
      </c>
      <c r="P44" s="9"/>
      <c r="Q44" s="11"/>
    </row>
    <row r="45" spans="2:17" x14ac:dyDescent="0.2">
      <c r="D45" s="5" t="s">
        <v>3189</v>
      </c>
      <c r="E45" s="5" t="s">
        <v>10737</v>
      </c>
      <c r="F45" s="5" t="s">
        <v>15242</v>
      </c>
      <c r="G45" s="6" t="s">
        <v>1492</v>
      </c>
      <c r="H45" s="6" t="s">
        <v>12134</v>
      </c>
      <c r="I45" s="6" t="s">
        <v>18774</v>
      </c>
      <c r="J45" s="6" t="s">
        <v>8975</v>
      </c>
      <c r="P45" s="9"/>
      <c r="Q45" s="11"/>
    </row>
    <row r="46" spans="2:17" ht="22.5" x14ac:dyDescent="0.2">
      <c r="D46" s="5" t="s">
        <v>3189</v>
      </c>
      <c r="E46" s="5" t="s">
        <v>2813</v>
      </c>
      <c r="F46" s="5" t="s">
        <v>10951</v>
      </c>
      <c r="G46" s="6" t="s">
        <v>1492</v>
      </c>
      <c r="H46" s="6" t="s">
        <v>12134</v>
      </c>
      <c r="I46" s="6" t="s">
        <v>10334</v>
      </c>
      <c r="J46" s="6" t="s">
        <v>12034</v>
      </c>
      <c r="P46" s="9"/>
      <c r="Q46" s="11"/>
    </row>
    <row r="47" spans="2:17" ht="22.5" x14ac:dyDescent="0.2">
      <c r="D47" s="5" t="s">
        <v>3189</v>
      </c>
      <c r="E47" s="5" t="s">
        <v>2813</v>
      </c>
      <c r="F47" s="5" t="s">
        <v>10849</v>
      </c>
      <c r="G47" s="6" t="s">
        <v>1492</v>
      </c>
      <c r="H47" s="6" t="s">
        <v>12134</v>
      </c>
      <c r="I47" s="6" t="s">
        <v>10334</v>
      </c>
      <c r="J47" s="6" t="s">
        <v>10334</v>
      </c>
      <c r="P47" s="9"/>
      <c r="Q47" s="11"/>
    </row>
    <row r="48" spans="2:17" ht="22.5" x14ac:dyDescent="0.2">
      <c r="D48" s="5" t="s">
        <v>3189</v>
      </c>
      <c r="E48" s="5" t="s">
        <v>2813</v>
      </c>
      <c r="F48" s="5" t="s">
        <v>3122</v>
      </c>
      <c r="G48" s="6" t="s">
        <v>1492</v>
      </c>
      <c r="H48" s="6" t="s">
        <v>12134</v>
      </c>
      <c r="I48" s="6" t="s">
        <v>10334</v>
      </c>
      <c r="J48" s="6" t="s">
        <v>1606</v>
      </c>
      <c r="P48" s="9"/>
      <c r="Q48" s="11"/>
    </row>
    <row r="49" spans="4:17" x14ac:dyDescent="0.2">
      <c r="D49" s="5" t="s">
        <v>3189</v>
      </c>
      <c r="E49" s="5" t="s">
        <v>2813</v>
      </c>
      <c r="F49" s="5" t="s">
        <v>15594</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8199</v>
      </c>
      <c r="G51" s="6" t="s">
        <v>1492</v>
      </c>
      <c r="H51" s="6" t="s">
        <v>13973</v>
      </c>
      <c r="I51" s="6" t="s">
        <v>8128</v>
      </c>
      <c r="J51" s="6" t="s">
        <v>8128</v>
      </c>
      <c r="P51" s="9"/>
      <c r="Q51" s="11"/>
    </row>
    <row r="52" spans="4:17" x14ac:dyDescent="0.2">
      <c r="D52" s="5" t="s">
        <v>3189</v>
      </c>
      <c r="E52" s="5" t="s">
        <v>5430</v>
      </c>
      <c r="F52" s="5" t="s">
        <v>12995</v>
      </c>
      <c r="G52" s="6" t="s">
        <v>1492</v>
      </c>
      <c r="H52" s="6" t="s">
        <v>13973</v>
      </c>
      <c r="I52" s="6" t="s">
        <v>8128</v>
      </c>
      <c r="J52" s="6" t="s">
        <v>16890</v>
      </c>
      <c r="P52" s="9"/>
      <c r="Q52" s="11"/>
    </row>
    <row r="53" spans="4:17" x14ac:dyDescent="0.2">
      <c r="D53" s="5" t="s">
        <v>1492</v>
      </c>
      <c r="E53" s="5" t="s">
        <v>11526</v>
      </c>
      <c r="F53" s="5" t="s">
        <v>1268</v>
      </c>
      <c r="G53" s="6" t="s">
        <v>1492</v>
      </c>
      <c r="H53" s="6" t="s">
        <v>13973</v>
      </c>
      <c r="I53" s="6" t="s">
        <v>14519</v>
      </c>
      <c r="J53" s="6" t="s">
        <v>17394</v>
      </c>
      <c r="P53" s="9"/>
      <c r="Q53" s="11"/>
    </row>
    <row r="54" spans="4:17" x14ac:dyDescent="0.2">
      <c r="D54" s="5" t="s">
        <v>1492</v>
      </c>
      <c r="E54" s="5" t="s">
        <v>11526</v>
      </c>
      <c r="F54" s="5" t="s">
        <v>6616</v>
      </c>
      <c r="G54" s="6" t="s">
        <v>1492</v>
      </c>
      <c r="H54" s="6" t="s">
        <v>13973</v>
      </c>
      <c r="I54" s="6" t="s">
        <v>14519</v>
      </c>
      <c r="J54" s="6" t="s">
        <v>14519</v>
      </c>
      <c r="P54" s="9"/>
      <c r="Q54" s="11"/>
    </row>
    <row r="55" spans="4:17" x14ac:dyDescent="0.2">
      <c r="D55" s="5" t="s">
        <v>1492</v>
      </c>
      <c r="E55" s="5" t="s">
        <v>11526</v>
      </c>
      <c r="F55" s="5" t="s">
        <v>6488</v>
      </c>
      <c r="G55" s="6" t="s">
        <v>1492</v>
      </c>
      <c r="H55" s="6" t="s">
        <v>13973</v>
      </c>
      <c r="I55" s="6" t="s">
        <v>14519</v>
      </c>
      <c r="J55" s="6" t="s">
        <v>4022</v>
      </c>
      <c r="P55" s="9"/>
      <c r="Q55" s="11"/>
    </row>
    <row r="56" spans="4:17" x14ac:dyDescent="0.2">
      <c r="D56" s="5" t="s">
        <v>1492</v>
      </c>
      <c r="E56" s="5" t="s">
        <v>10528</v>
      </c>
      <c r="F56" s="5" t="s">
        <v>18318</v>
      </c>
      <c r="G56" s="6" t="s">
        <v>1492</v>
      </c>
      <c r="H56" s="6" t="s">
        <v>13973</v>
      </c>
      <c r="I56" s="6" t="s">
        <v>14519</v>
      </c>
      <c r="J56" s="6" t="s">
        <v>17970</v>
      </c>
      <c r="P56" s="9"/>
      <c r="Q56" s="11"/>
    </row>
    <row r="57" spans="4:17" ht="22.5" x14ac:dyDescent="0.2">
      <c r="D57" s="5" t="s">
        <v>1492</v>
      </c>
      <c r="E57" s="5" t="s">
        <v>10528</v>
      </c>
      <c r="F57" s="5" t="s">
        <v>14980</v>
      </c>
      <c r="G57" s="6" t="s">
        <v>1492</v>
      </c>
      <c r="H57" s="6" t="s">
        <v>13973</v>
      </c>
      <c r="I57" s="6" t="s">
        <v>16865</v>
      </c>
      <c r="J57" s="6" t="s">
        <v>16865</v>
      </c>
      <c r="P57" s="9"/>
      <c r="Q57" s="11"/>
    </row>
    <row r="58" spans="4:17" x14ac:dyDescent="0.2">
      <c r="D58" s="5" t="s">
        <v>1492</v>
      </c>
      <c r="E58" s="5" t="s">
        <v>10528</v>
      </c>
      <c r="F58" s="5" t="s">
        <v>12424</v>
      </c>
      <c r="G58" s="6" t="s">
        <v>1492</v>
      </c>
      <c r="H58" s="6" t="s">
        <v>13973</v>
      </c>
      <c r="I58" s="6" t="s">
        <v>4085</v>
      </c>
      <c r="J58" s="6" t="s">
        <v>4085</v>
      </c>
      <c r="P58" s="9"/>
      <c r="Q58" s="11"/>
    </row>
    <row r="59" spans="4:17" ht="22.5" x14ac:dyDescent="0.2">
      <c r="D59" s="5" t="s">
        <v>1492</v>
      </c>
      <c r="E59" s="5" t="s">
        <v>13973</v>
      </c>
      <c r="F59" s="5" t="s">
        <v>8556</v>
      </c>
      <c r="G59" s="6" t="s">
        <v>1492</v>
      </c>
      <c r="H59" s="6" t="s">
        <v>13973</v>
      </c>
      <c r="I59" s="6" t="s">
        <v>8556</v>
      </c>
      <c r="J59" s="6" t="s">
        <v>8556</v>
      </c>
      <c r="P59" s="9"/>
      <c r="Q59" s="11"/>
    </row>
    <row r="60" spans="4:17" x14ac:dyDescent="0.2">
      <c r="D60" s="5" t="s">
        <v>1492</v>
      </c>
      <c r="E60" s="5" t="s">
        <v>13973</v>
      </c>
      <c r="F60" s="5" t="s">
        <v>8128</v>
      </c>
      <c r="G60" s="6" t="s">
        <v>1492</v>
      </c>
      <c r="H60" s="6" t="s">
        <v>13973</v>
      </c>
      <c r="I60" s="6" t="s">
        <v>18799</v>
      </c>
      <c r="J60" s="6" t="s">
        <v>18799</v>
      </c>
      <c r="P60" s="9"/>
      <c r="Q60" s="11"/>
    </row>
    <row r="61" spans="4:17" ht="22.5" x14ac:dyDescent="0.2">
      <c r="D61" s="5" t="s">
        <v>1492</v>
      </c>
      <c r="E61" s="5" t="s">
        <v>13973</v>
      </c>
      <c r="F61" s="5" t="s">
        <v>14519</v>
      </c>
      <c r="G61" s="6" t="s">
        <v>1492</v>
      </c>
      <c r="H61" s="6" t="s">
        <v>10528</v>
      </c>
      <c r="I61" s="6" t="s">
        <v>12424</v>
      </c>
      <c r="J61" s="6" t="s">
        <v>12424</v>
      </c>
      <c r="P61" s="9"/>
      <c r="Q61" s="11"/>
    </row>
    <row r="62" spans="4:17" ht="22.5" x14ac:dyDescent="0.2">
      <c r="D62" s="5" t="s">
        <v>1492</v>
      </c>
      <c r="E62" s="5" t="s">
        <v>13973</v>
      </c>
      <c r="F62" s="5" t="s">
        <v>16865</v>
      </c>
      <c r="G62" s="6" t="s">
        <v>1492</v>
      </c>
      <c r="H62" s="6" t="s">
        <v>10528</v>
      </c>
      <c r="I62" s="6" t="s">
        <v>18318</v>
      </c>
      <c r="J62" s="6" t="s">
        <v>18318</v>
      </c>
      <c r="P62" s="9"/>
      <c r="Q62" s="11"/>
    </row>
    <row r="63" spans="4:17" ht="22.5" x14ac:dyDescent="0.2">
      <c r="D63" s="5" t="s">
        <v>1492</v>
      </c>
      <c r="E63" s="5" t="s">
        <v>13973</v>
      </c>
      <c r="F63" s="5" t="s">
        <v>4085</v>
      </c>
      <c r="G63" s="6" t="s">
        <v>1492</v>
      </c>
      <c r="H63" s="6" t="s">
        <v>10528</v>
      </c>
      <c r="I63" s="6" t="s">
        <v>14980</v>
      </c>
      <c r="J63" s="6" t="s">
        <v>14980</v>
      </c>
      <c r="P63" s="9"/>
      <c r="Q63" s="11"/>
    </row>
    <row r="64" spans="4:17" x14ac:dyDescent="0.2">
      <c r="D64" s="5" t="s">
        <v>1492</v>
      </c>
      <c r="E64" s="5" t="s">
        <v>13973</v>
      </c>
      <c r="F64" s="5" t="s">
        <v>18799</v>
      </c>
      <c r="G64" s="6" t="s">
        <v>1492</v>
      </c>
      <c r="H64" s="6" t="s">
        <v>11526</v>
      </c>
      <c r="I64" s="6" t="s">
        <v>6616</v>
      </c>
      <c r="J64" s="6" t="s">
        <v>3280</v>
      </c>
      <c r="P64" s="9"/>
      <c r="Q64" s="11"/>
    </row>
    <row r="65" spans="4:17" x14ac:dyDescent="0.2">
      <c r="D65" s="5" t="s">
        <v>1492</v>
      </c>
      <c r="E65" s="5" t="s">
        <v>12134</v>
      </c>
      <c r="F65" s="5" t="s">
        <v>12134</v>
      </c>
      <c r="G65" s="6" t="s">
        <v>1492</v>
      </c>
      <c r="H65" s="6" t="s">
        <v>11526</v>
      </c>
      <c r="I65" s="6" t="s">
        <v>6616</v>
      </c>
      <c r="J65" s="6" t="s">
        <v>6616</v>
      </c>
      <c r="P65" s="9"/>
      <c r="Q65" s="11"/>
    </row>
    <row r="66" spans="4:17" x14ac:dyDescent="0.2">
      <c r="D66" s="5" t="s">
        <v>1492</v>
      </c>
      <c r="E66" s="5" t="s">
        <v>12134</v>
      </c>
      <c r="F66" s="5" t="s">
        <v>10334</v>
      </c>
      <c r="G66" s="6" t="s">
        <v>1492</v>
      </c>
      <c r="H66" s="6" t="s">
        <v>11526</v>
      </c>
      <c r="I66" s="6" t="s">
        <v>6616</v>
      </c>
      <c r="J66" s="6" t="s">
        <v>9905</v>
      </c>
      <c r="P66" s="9"/>
      <c r="Q66" s="11"/>
    </row>
    <row r="67" spans="4:17" x14ac:dyDescent="0.2">
      <c r="D67" s="5" t="s">
        <v>1492</v>
      </c>
      <c r="E67" s="5" t="s">
        <v>12134</v>
      </c>
      <c r="F67" s="5" t="s">
        <v>1517</v>
      </c>
      <c r="G67" s="6" t="s">
        <v>1492</v>
      </c>
      <c r="H67" s="6" t="s">
        <v>11526</v>
      </c>
      <c r="I67" s="6" t="s">
        <v>6616</v>
      </c>
      <c r="J67" s="6" t="s">
        <v>3747</v>
      </c>
      <c r="P67" s="9"/>
      <c r="Q67" s="11"/>
    </row>
    <row r="68" spans="4:17" x14ac:dyDescent="0.2">
      <c r="D68" s="5" t="s">
        <v>1492</v>
      </c>
      <c r="E68" s="5" t="s">
        <v>12134</v>
      </c>
      <c r="F68" s="5" t="s">
        <v>992</v>
      </c>
      <c r="G68" s="6" t="s">
        <v>1492</v>
      </c>
      <c r="H68" s="6" t="s">
        <v>11526</v>
      </c>
      <c r="I68" s="6" t="s">
        <v>6616</v>
      </c>
      <c r="J68" s="6" t="s">
        <v>15207</v>
      </c>
      <c r="P68" s="9"/>
      <c r="Q68" s="11"/>
    </row>
    <row r="69" spans="4:17" x14ac:dyDescent="0.2">
      <c r="D69" s="5" t="s">
        <v>1492</v>
      </c>
      <c r="E69" s="5" t="s">
        <v>12134</v>
      </c>
      <c r="F69" s="5" t="s">
        <v>18774</v>
      </c>
      <c r="G69" s="6" t="s">
        <v>1492</v>
      </c>
      <c r="H69" s="6" t="s">
        <v>11526</v>
      </c>
      <c r="I69" s="6" t="s">
        <v>6488</v>
      </c>
      <c r="J69" s="6" t="s">
        <v>14208</v>
      </c>
      <c r="P69" s="9"/>
      <c r="Q69" s="11"/>
    </row>
    <row r="70" spans="4:17" x14ac:dyDescent="0.2">
      <c r="D70" s="5" t="s">
        <v>18355</v>
      </c>
      <c r="E70" s="5" t="s">
        <v>15160</v>
      </c>
      <c r="F70" s="5" t="s">
        <v>15160</v>
      </c>
      <c r="G70" s="6" t="s">
        <v>1492</v>
      </c>
      <c r="H70" s="6" t="s">
        <v>11526</v>
      </c>
      <c r="I70" s="6" t="s">
        <v>6488</v>
      </c>
      <c r="J70" s="6" t="s">
        <v>14274</v>
      </c>
      <c r="P70" s="9"/>
      <c r="Q70" s="11"/>
    </row>
    <row r="71" spans="4:17" x14ac:dyDescent="0.2">
      <c r="D71" s="5" t="s">
        <v>18355</v>
      </c>
      <c r="E71" s="5" t="s">
        <v>15160</v>
      </c>
      <c r="F71" s="5" t="s">
        <v>7940</v>
      </c>
      <c r="G71" s="6" t="s">
        <v>1492</v>
      </c>
      <c r="H71" s="6" t="s">
        <v>11526</v>
      </c>
      <c r="I71" s="6" t="s">
        <v>6488</v>
      </c>
      <c r="J71" s="6" t="s">
        <v>6067</v>
      </c>
      <c r="P71" s="9"/>
      <c r="Q71" s="11"/>
    </row>
    <row r="72" spans="4:17" x14ac:dyDescent="0.2">
      <c r="D72" s="5" t="s">
        <v>18355</v>
      </c>
      <c r="E72" s="5" t="s">
        <v>15160</v>
      </c>
      <c r="F72" s="5" t="s">
        <v>16185</v>
      </c>
      <c r="G72" s="6" t="s">
        <v>1492</v>
      </c>
      <c r="H72" s="6" t="s">
        <v>11526</v>
      </c>
      <c r="I72" s="6" t="s">
        <v>6488</v>
      </c>
      <c r="J72" s="6" t="s">
        <v>6488</v>
      </c>
      <c r="P72" s="9"/>
      <c r="Q72" s="11"/>
    </row>
    <row r="73" spans="4:17" ht="22.5" x14ac:dyDescent="0.2">
      <c r="D73" s="5" t="s">
        <v>18355</v>
      </c>
      <c r="E73" s="5" t="s">
        <v>15160</v>
      </c>
      <c r="F73" s="5" t="s">
        <v>17637</v>
      </c>
      <c r="G73" s="6" t="s">
        <v>1492</v>
      </c>
      <c r="H73" s="6" t="s">
        <v>11526</v>
      </c>
      <c r="I73" s="6" t="s">
        <v>1268</v>
      </c>
      <c r="J73" s="6" t="s">
        <v>17132</v>
      </c>
      <c r="P73" s="9"/>
      <c r="Q73" s="11"/>
    </row>
    <row r="74" spans="4:17" ht="22.5" x14ac:dyDescent="0.2">
      <c r="D74" s="5" t="s">
        <v>18355</v>
      </c>
      <c r="E74" s="5" t="s">
        <v>15160</v>
      </c>
      <c r="F74" s="5" t="s">
        <v>15624</v>
      </c>
      <c r="G74" s="6" t="s">
        <v>1492</v>
      </c>
      <c r="H74" s="6" t="s">
        <v>11526</v>
      </c>
      <c r="I74" s="6" t="s">
        <v>1268</v>
      </c>
      <c r="J74" s="6" t="s">
        <v>13250</v>
      </c>
      <c r="P74" s="9"/>
      <c r="Q74" s="11"/>
    </row>
    <row r="75" spans="4:17" ht="22.5" x14ac:dyDescent="0.2">
      <c r="D75" s="5" t="s">
        <v>18355</v>
      </c>
      <c r="E75" s="5" t="s">
        <v>15160</v>
      </c>
      <c r="F75" s="5" t="s">
        <v>12498</v>
      </c>
      <c r="G75" s="6" t="s">
        <v>1492</v>
      </c>
      <c r="H75" s="6" t="s">
        <v>11526</v>
      </c>
      <c r="I75" s="6" t="s">
        <v>1268</v>
      </c>
      <c r="J75" s="6" t="s">
        <v>9786</v>
      </c>
      <c r="P75" s="9"/>
      <c r="Q75" s="11"/>
    </row>
    <row r="76" spans="4:17" ht="22.5" x14ac:dyDescent="0.2">
      <c r="D76" s="5" t="s">
        <v>18355</v>
      </c>
      <c r="E76" s="5" t="s">
        <v>15160</v>
      </c>
      <c r="F76" s="5" t="s">
        <v>457</v>
      </c>
      <c r="G76" s="6" t="s">
        <v>1492</v>
      </c>
      <c r="H76" s="6" t="s">
        <v>11526</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5155</v>
      </c>
      <c r="F78" s="5" t="s">
        <v>9103</v>
      </c>
      <c r="G78" s="6" t="s">
        <v>1709</v>
      </c>
      <c r="H78" s="6" t="s">
        <v>17757</v>
      </c>
      <c r="I78" s="6" t="s">
        <v>13269</v>
      </c>
      <c r="J78" s="6" t="s">
        <v>13269</v>
      </c>
      <c r="P78" s="9"/>
      <c r="Q78" s="11"/>
    </row>
    <row r="79" spans="4:17" ht="22.5" x14ac:dyDescent="0.2">
      <c r="D79" s="5" t="s">
        <v>18355</v>
      </c>
      <c r="E79" s="5" t="s">
        <v>5155</v>
      </c>
      <c r="F79" s="5" t="s">
        <v>15523</v>
      </c>
      <c r="G79" s="6" t="s">
        <v>1709</v>
      </c>
      <c r="H79" s="6" t="s">
        <v>17757</v>
      </c>
      <c r="I79" s="6" t="s">
        <v>13269</v>
      </c>
      <c r="J79" s="6" t="s">
        <v>13369</v>
      </c>
      <c r="P79" s="9"/>
      <c r="Q79" s="11"/>
    </row>
    <row r="80" spans="4:17" ht="22.5" x14ac:dyDescent="0.2">
      <c r="D80" s="5" t="s">
        <v>18355</v>
      </c>
      <c r="E80" s="5" t="s">
        <v>2170</v>
      </c>
      <c r="F80" s="5" t="s">
        <v>2170</v>
      </c>
      <c r="G80" s="6" t="s">
        <v>1709</v>
      </c>
      <c r="H80" s="6" t="s">
        <v>17757</v>
      </c>
      <c r="I80" s="6" t="s">
        <v>13269</v>
      </c>
      <c r="J80" s="6" t="s">
        <v>11512</v>
      </c>
      <c r="P80" s="9"/>
      <c r="Q80" s="11"/>
    </row>
    <row r="81" spans="4:17" ht="22.5" x14ac:dyDescent="0.2">
      <c r="D81" s="5" t="s">
        <v>18355</v>
      </c>
      <c r="E81" s="5" t="s">
        <v>2170</v>
      </c>
      <c r="F81" s="5" t="s">
        <v>9565</v>
      </c>
      <c r="G81" s="6" t="s">
        <v>1709</v>
      </c>
      <c r="H81" s="6" t="s">
        <v>17757</v>
      </c>
      <c r="I81" s="6" t="s">
        <v>13269</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6673</v>
      </c>
      <c r="F83" s="5" t="s">
        <v>51</v>
      </c>
      <c r="G83" s="6" t="s">
        <v>1709</v>
      </c>
      <c r="H83" s="6" t="s">
        <v>17757</v>
      </c>
      <c r="I83" s="6" t="s">
        <v>4881</v>
      </c>
      <c r="J83" s="6" t="s">
        <v>3916</v>
      </c>
      <c r="P83" s="9"/>
      <c r="Q83" s="11"/>
    </row>
    <row r="84" spans="4:17" x14ac:dyDescent="0.2">
      <c r="D84" s="5" t="s">
        <v>18355</v>
      </c>
      <c r="E84" s="5" t="s">
        <v>6673</v>
      </c>
      <c r="F84" s="5" t="s">
        <v>2410</v>
      </c>
      <c r="G84" s="6" t="s">
        <v>1709</v>
      </c>
      <c r="H84" s="6" t="s">
        <v>17757</v>
      </c>
      <c r="I84" s="6" t="s">
        <v>4881</v>
      </c>
      <c r="J84" s="6" t="s">
        <v>1684</v>
      </c>
      <c r="P84" s="9"/>
      <c r="Q84" s="11"/>
    </row>
    <row r="85" spans="4:17" x14ac:dyDescent="0.2">
      <c r="D85" s="5" t="s">
        <v>18355</v>
      </c>
      <c r="E85" s="5" t="s">
        <v>6673</v>
      </c>
      <c r="F85" s="5" t="s">
        <v>9653</v>
      </c>
      <c r="G85" s="6" t="s">
        <v>1709</v>
      </c>
      <c r="H85" s="6" t="s">
        <v>17757</v>
      </c>
      <c r="I85" s="6" t="s">
        <v>4881</v>
      </c>
      <c r="J85" s="6" t="s">
        <v>5557</v>
      </c>
      <c r="P85" s="9"/>
      <c r="Q85" s="11"/>
    </row>
    <row r="86" spans="4:17" x14ac:dyDescent="0.2">
      <c r="D86" s="5" t="s">
        <v>18355</v>
      </c>
      <c r="E86" s="5" t="s">
        <v>6673</v>
      </c>
      <c r="F86" s="5" t="s">
        <v>12891</v>
      </c>
      <c r="G86" s="6" t="s">
        <v>1709</v>
      </c>
      <c r="H86" s="6" t="s">
        <v>17757</v>
      </c>
      <c r="I86" s="6" t="s">
        <v>4881</v>
      </c>
      <c r="J86" s="6" t="s">
        <v>4685</v>
      </c>
      <c r="P86" s="9"/>
      <c r="Q86" s="11"/>
    </row>
    <row r="87" spans="4:17" x14ac:dyDescent="0.2">
      <c r="D87" s="5" t="s">
        <v>18355</v>
      </c>
      <c r="E87" s="5" t="s">
        <v>6673</v>
      </c>
      <c r="F87" s="5" t="s">
        <v>868</v>
      </c>
      <c r="G87" s="6" t="s">
        <v>1709</v>
      </c>
      <c r="H87" s="6" t="s">
        <v>17757</v>
      </c>
      <c r="I87" s="6" t="s">
        <v>4881</v>
      </c>
      <c r="J87" s="6" t="s">
        <v>10749</v>
      </c>
      <c r="P87" s="9"/>
      <c r="Q87" s="11"/>
    </row>
    <row r="88" spans="4:17" x14ac:dyDescent="0.2">
      <c r="D88" s="5" t="s">
        <v>18355</v>
      </c>
      <c r="E88" s="5" t="s">
        <v>6673</v>
      </c>
      <c r="F88" s="5" t="s">
        <v>14654</v>
      </c>
      <c r="G88" s="6" t="s">
        <v>1709</v>
      </c>
      <c r="H88" s="6" t="s">
        <v>17757</v>
      </c>
      <c r="I88" s="6" t="s">
        <v>4881</v>
      </c>
      <c r="J88" s="6" t="s">
        <v>18323</v>
      </c>
      <c r="P88" s="9"/>
      <c r="Q88" s="11"/>
    </row>
    <row r="89" spans="4:17" x14ac:dyDescent="0.2">
      <c r="D89" s="5" t="s">
        <v>18355</v>
      </c>
      <c r="E89" s="5" t="s">
        <v>6673</v>
      </c>
      <c r="F89" s="5" t="s">
        <v>12422</v>
      </c>
      <c r="G89" s="6" t="s">
        <v>1709</v>
      </c>
      <c r="H89" s="6" t="s">
        <v>17757</v>
      </c>
      <c r="I89" s="6" t="s">
        <v>4881</v>
      </c>
      <c r="J89" s="6" t="s">
        <v>4881</v>
      </c>
      <c r="P89" s="9"/>
      <c r="Q89" s="11"/>
    </row>
    <row r="90" spans="4:17" x14ac:dyDescent="0.2">
      <c r="D90" s="5" t="s">
        <v>18355</v>
      </c>
      <c r="E90" s="5" t="s">
        <v>6673</v>
      </c>
      <c r="F90" s="5" t="s">
        <v>11180</v>
      </c>
      <c r="G90" s="6" t="s">
        <v>1709</v>
      </c>
      <c r="H90" s="6" t="s">
        <v>17757</v>
      </c>
      <c r="I90" s="6" t="s">
        <v>4881</v>
      </c>
      <c r="J90" s="6" t="s">
        <v>6599</v>
      </c>
      <c r="P90" s="9"/>
      <c r="Q90" s="11"/>
    </row>
    <row r="91" spans="4:17" x14ac:dyDescent="0.2">
      <c r="D91" s="5" t="s">
        <v>18355</v>
      </c>
      <c r="E91" s="5" t="s">
        <v>6673</v>
      </c>
      <c r="F91" s="5" t="s">
        <v>8008</v>
      </c>
      <c r="G91" s="6" t="s">
        <v>1709</v>
      </c>
      <c r="H91" s="6" t="s">
        <v>17757</v>
      </c>
      <c r="I91" s="6" t="s">
        <v>4881</v>
      </c>
      <c r="J91" s="6" t="s">
        <v>10711</v>
      </c>
      <c r="P91" s="9"/>
      <c r="Q91" s="11"/>
    </row>
    <row r="92" spans="4:17" x14ac:dyDescent="0.2">
      <c r="D92" s="5" t="s">
        <v>18355</v>
      </c>
      <c r="E92" s="5" t="s">
        <v>6673</v>
      </c>
      <c r="F92" s="5" t="s">
        <v>2227</v>
      </c>
      <c r="G92" s="6" t="s">
        <v>1709</v>
      </c>
      <c r="H92" s="6" t="s">
        <v>12631</v>
      </c>
      <c r="I92" s="6" t="s">
        <v>18403</v>
      </c>
      <c r="J92" s="6" t="s">
        <v>18403</v>
      </c>
      <c r="P92" s="9"/>
      <c r="Q92" s="11"/>
    </row>
    <row r="93" spans="4:17" x14ac:dyDescent="0.2">
      <c r="D93" s="5" t="s">
        <v>5958</v>
      </c>
      <c r="E93" s="5" t="s">
        <v>2698</v>
      </c>
      <c r="F93" s="5" t="s">
        <v>11267</v>
      </c>
      <c r="G93" s="6" t="s">
        <v>1709</v>
      </c>
      <c r="H93" s="6" t="s">
        <v>12631</v>
      </c>
      <c r="I93" s="6" t="s">
        <v>18403</v>
      </c>
      <c r="J93" s="6" t="s">
        <v>17165</v>
      </c>
      <c r="P93" s="9"/>
      <c r="Q93" s="11"/>
    </row>
    <row r="94" spans="4:17" x14ac:dyDescent="0.2">
      <c r="D94" s="5" t="s">
        <v>5958</v>
      </c>
      <c r="E94" s="5" t="s">
        <v>2698</v>
      </c>
      <c r="F94" s="5" t="s">
        <v>7099</v>
      </c>
      <c r="G94" s="6" t="s">
        <v>1709</v>
      </c>
      <c r="H94" s="6" t="s">
        <v>12631</v>
      </c>
      <c r="I94" s="6" t="s">
        <v>549</v>
      </c>
      <c r="J94" s="6" t="s">
        <v>549</v>
      </c>
      <c r="P94" s="9"/>
      <c r="Q94" s="11"/>
    </row>
    <row r="95" spans="4:17" x14ac:dyDescent="0.2">
      <c r="D95" s="5" t="s">
        <v>5958</v>
      </c>
      <c r="E95" s="5" t="s">
        <v>2698</v>
      </c>
      <c r="F95" s="5" t="s">
        <v>15448</v>
      </c>
      <c r="G95" s="6" t="s">
        <v>1709</v>
      </c>
      <c r="H95" s="6" t="s">
        <v>12631</v>
      </c>
      <c r="I95" s="6" t="s">
        <v>18116</v>
      </c>
      <c r="J95" s="6" t="s">
        <v>18116</v>
      </c>
      <c r="P95" s="9"/>
      <c r="Q95" s="11"/>
    </row>
    <row r="96" spans="4:17" x14ac:dyDescent="0.2">
      <c r="D96" s="5" t="s">
        <v>5958</v>
      </c>
      <c r="E96" s="5" t="s">
        <v>2698</v>
      </c>
      <c r="F96" s="5" t="s">
        <v>4288</v>
      </c>
      <c r="G96" s="6" t="s">
        <v>1709</v>
      </c>
      <c r="H96" s="6" t="s">
        <v>12631</v>
      </c>
      <c r="I96" s="6" t="s">
        <v>1018</v>
      </c>
      <c r="J96" s="6" t="s">
        <v>1018</v>
      </c>
      <c r="P96" s="9"/>
      <c r="Q96" s="11"/>
    </row>
    <row r="97" spans="4:17" x14ac:dyDescent="0.2">
      <c r="D97" s="5" t="s">
        <v>5958</v>
      </c>
      <c r="E97" s="5" t="s">
        <v>2698</v>
      </c>
      <c r="F97" s="5" t="s">
        <v>12928</v>
      </c>
      <c r="G97" s="6" t="s">
        <v>1709</v>
      </c>
      <c r="H97" s="6" t="s">
        <v>12631</v>
      </c>
      <c r="I97" s="6" t="s">
        <v>1018</v>
      </c>
      <c r="J97" s="6" t="s">
        <v>12251</v>
      </c>
      <c r="P97" s="9"/>
      <c r="Q97" s="11"/>
    </row>
    <row r="98" spans="4:17" x14ac:dyDescent="0.2">
      <c r="D98" s="5" t="s">
        <v>5958</v>
      </c>
      <c r="E98" s="5" t="s">
        <v>2698</v>
      </c>
      <c r="F98" s="5" t="s">
        <v>4564</v>
      </c>
      <c r="G98" s="6" t="s">
        <v>1709</v>
      </c>
      <c r="H98" s="6" t="s">
        <v>12631</v>
      </c>
      <c r="I98" s="6" t="s">
        <v>4048</v>
      </c>
      <c r="J98" s="6" t="s">
        <v>9413</v>
      </c>
      <c r="P98" s="9"/>
      <c r="Q98" s="11"/>
    </row>
    <row r="99" spans="4:17" ht="22.5" x14ac:dyDescent="0.2">
      <c r="D99" s="5" t="s">
        <v>5958</v>
      </c>
      <c r="E99" s="5" t="s">
        <v>2698</v>
      </c>
      <c r="F99" s="5" t="s">
        <v>1400</v>
      </c>
      <c r="G99" s="6" t="s">
        <v>1709</v>
      </c>
      <c r="H99" s="6" t="s">
        <v>12631</v>
      </c>
      <c r="I99" s="6" t="s">
        <v>4048</v>
      </c>
      <c r="J99" s="6" t="s">
        <v>9985</v>
      </c>
      <c r="P99" s="9"/>
      <c r="Q99" s="11"/>
    </row>
    <row r="100" spans="4:17" x14ac:dyDescent="0.2">
      <c r="D100" s="5" t="s">
        <v>5958</v>
      </c>
      <c r="E100" s="5" t="s">
        <v>2698</v>
      </c>
      <c r="F100" s="5" t="s">
        <v>10380</v>
      </c>
      <c r="G100" s="6" t="s">
        <v>1709</v>
      </c>
      <c r="H100" s="6" t="s">
        <v>12631</v>
      </c>
      <c r="I100" s="6" t="s">
        <v>4048</v>
      </c>
      <c r="J100" s="6" t="s">
        <v>12502</v>
      </c>
      <c r="P100" s="9"/>
      <c r="Q100" s="11"/>
    </row>
    <row r="101" spans="4:17" x14ac:dyDescent="0.2">
      <c r="D101" s="5" t="s">
        <v>5958</v>
      </c>
      <c r="E101" s="5" t="s">
        <v>2698</v>
      </c>
      <c r="F101" s="5" t="s">
        <v>10074</v>
      </c>
      <c r="G101" s="6" t="s">
        <v>1709</v>
      </c>
      <c r="H101" s="6" t="s">
        <v>12631</v>
      </c>
      <c r="I101" s="6" t="s">
        <v>4048</v>
      </c>
      <c r="J101" s="6" t="s">
        <v>4048</v>
      </c>
      <c r="P101" s="9"/>
      <c r="Q101" s="11"/>
    </row>
    <row r="102" spans="4:17" ht="22.5" x14ac:dyDescent="0.2">
      <c r="D102" s="5" t="s">
        <v>5958</v>
      </c>
      <c r="E102" s="5" t="s">
        <v>2698</v>
      </c>
      <c r="F102" s="5" t="s">
        <v>11009</v>
      </c>
      <c r="G102" s="6" t="s">
        <v>1709</v>
      </c>
      <c r="H102" s="6" t="s">
        <v>12631</v>
      </c>
      <c r="I102" s="6" t="s">
        <v>17503</v>
      </c>
      <c r="J102" s="6" t="s">
        <v>5828</v>
      </c>
      <c r="P102" s="9"/>
      <c r="Q102" s="11"/>
    </row>
    <row r="103" spans="4:17" ht="22.5" x14ac:dyDescent="0.2">
      <c r="D103" s="5" t="s">
        <v>5958</v>
      </c>
      <c r="E103" s="5" t="s">
        <v>2698</v>
      </c>
      <c r="F103" s="5" t="s">
        <v>5542</v>
      </c>
      <c r="G103" s="6" t="s">
        <v>1709</v>
      </c>
      <c r="H103" s="6" t="s">
        <v>12631</v>
      </c>
      <c r="I103" s="6" t="s">
        <v>17503</v>
      </c>
      <c r="J103" s="6" t="s">
        <v>17503</v>
      </c>
      <c r="P103" s="9"/>
      <c r="Q103" s="11"/>
    </row>
    <row r="104" spans="4:17" ht="22.5" x14ac:dyDescent="0.2">
      <c r="D104" s="5" t="s">
        <v>5958</v>
      </c>
      <c r="E104" s="5" t="s">
        <v>5614</v>
      </c>
      <c r="F104" s="5" t="s">
        <v>12132</v>
      </c>
      <c r="G104" s="6" t="s">
        <v>1709</v>
      </c>
      <c r="H104" s="6" t="s">
        <v>12631</v>
      </c>
      <c r="I104" s="6" t="s">
        <v>17503</v>
      </c>
      <c r="J104" s="6" t="s">
        <v>16577</v>
      </c>
      <c r="P104" s="9"/>
      <c r="Q104" s="11"/>
    </row>
    <row r="105" spans="4:17" x14ac:dyDescent="0.2">
      <c r="D105" s="5" t="s">
        <v>5958</v>
      </c>
      <c r="E105" s="5" t="s">
        <v>5614</v>
      </c>
      <c r="F105" s="5" t="s">
        <v>14255</v>
      </c>
      <c r="G105" s="6" t="s">
        <v>1709</v>
      </c>
      <c r="H105" s="6" t="s">
        <v>12631</v>
      </c>
      <c r="I105" s="6" t="s">
        <v>2292</v>
      </c>
      <c r="J105" s="6" t="s">
        <v>4423</v>
      </c>
      <c r="P105" s="9"/>
      <c r="Q105" s="11"/>
    </row>
    <row r="106" spans="4:17" x14ac:dyDescent="0.2">
      <c r="D106" s="5" t="s">
        <v>5958</v>
      </c>
      <c r="E106" s="5" t="s">
        <v>5614</v>
      </c>
      <c r="F106" s="5" t="s">
        <v>7319</v>
      </c>
      <c r="G106" s="6" t="s">
        <v>1709</v>
      </c>
      <c r="H106" s="6" t="s">
        <v>12631</v>
      </c>
      <c r="I106" s="6" t="s">
        <v>2292</v>
      </c>
      <c r="J106" s="6" t="s">
        <v>5326</v>
      </c>
      <c r="P106" s="9"/>
      <c r="Q106" s="11"/>
    </row>
    <row r="107" spans="4:17" x14ac:dyDescent="0.2">
      <c r="D107" s="5" t="s">
        <v>5958</v>
      </c>
      <c r="E107" s="5" t="s">
        <v>5614</v>
      </c>
      <c r="F107" s="5" t="s">
        <v>5656</v>
      </c>
      <c r="G107" s="6" t="s">
        <v>1709</v>
      </c>
      <c r="H107" s="6" t="s">
        <v>12631</v>
      </c>
      <c r="I107" s="6" t="s">
        <v>2292</v>
      </c>
      <c r="J107" s="6" t="s">
        <v>2292</v>
      </c>
      <c r="P107" s="9"/>
      <c r="Q107" s="11"/>
    </row>
    <row r="108" spans="4:17" x14ac:dyDescent="0.2">
      <c r="D108" s="5" t="s">
        <v>5958</v>
      </c>
      <c r="E108" s="5" t="s">
        <v>5614</v>
      </c>
      <c r="F108" s="5" t="s">
        <v>13097</v>
      </c>
      <c r="G108" s="6" t="s">
        <v>1709</v>
      </c>
      <c r="H108" s="6" t="s">
        <v>12631</v>
      </c>
      <c r="I108" s="6" t="s">
        <v>7245</v>
      </c>
      <c r="J108" s="6" t="s">
        <v>11375</v>
      </c>
      <c r="P108" s="9"/>
      <c r="Q108" s="11"/>
    </row>
    <row r="109" spans="4:17" x14ac:dyDescent="0.2">
      <c r="D109" s="5" t="s">
        <v>5958</v>
      </c>
      <c r="E109" s="5" t="s">
        <v>18822</v>
      </c>
      <c r="F109" s="5" t="s">
        <v>18822</v>
      </c>
      <c r="G109" s="6" t="s">
        <v>1709</v>
      </c>
      <c r="H109" s="6" t="s">
        <v>12631</v>
      </c>
      <c r="I109" s="6" t="s">
        <v>7245</v>
      </c>
      <c r="J109" s="6" t="s">
        <v>6866</v>
      </c>
      <c r="P109" s="9"/>
      <c r="Q109" s="11"/>
    </row>
    <row r="110" spans="4:17" x14ac:dyDescent="0.2">
      <c r="D110" s="5" t="s">
        <v>5958</v>
      </c>
      <c r="E110" s="5" t="s">
        <v>18822</v>
      </c>
      <c r="F110" s="5" t="s">
        <v>10495</v>
      </c>
      <c r="G110" s="6" t="s">
        <v>1709</v>
      </c>
      <c r="H110" s="6" t="s">
        <v>12631</v>
      </c>
      <c r="I110" s="6" t="s">
        <v>7245</v>
      </c>
      <c r="J110" s="6" t="s">
        <v>9772</v>
      </c>
      <c r="P110" s="9"/>
      <c r="Q110" s="11"/>
    </row>
    <row r="111" spans="4:17" x14ac:dyDescent="0.2">
      <c r="D111" s="5" t="s">
        <v>5958</v>
      </c>
      <c r="E111" s="5" t="s">
        <v>12705</v>
      </c>
      <c r="F111" s="5" t="s">
        <v>5605</v>
      </c>
      <c r="G111" s="6" t="s">
        <v>1709</v>
      </c>
      <c r="H111" s="6" t="s">
        <v>12631</v>
      </c>
      <c r="I111" s="6" t="s">
        <v>7245</v>
      </c>
      <c r="J111" s="6" t="s">
        <v>7245</v>
      </c>
      <c r="P111" s="9"/>
      <c r="Q111" s="11"/>
    </row>
    <row r="112" spans="4:17" x14ac:dyDescent="0.2">
      <c r="D112" s="5" t="s">
        <v>5958</v>
      </c>
      <c r="E112" s="5" t="s">
        <v>12705</v>
      </c>
      <c r="F112" s="5" t="s">
        <v>11024</v>
      </c>
      <c r="G112" s="6" t="s">
        <v>1709</v>
      </c>
      <c r="H112" s="6" t="s">
        <v>12631</v>
      </c>
      <c r="I112" s="6" t="s">
        <v>1623</v>
      </c>
      <c r="J112" s="6" t="s">
        <v>1623</v>
      </c>
      <c r="P112" s="9"/>
      <c r="Q112" s="11"/>
    </row>
    <row r="113" spans="4:17" x14ac:dyDescent="0.2">
      <c r="D113" s="5" t="s">
        <v>5958</v>
      </c>
      <c r="E113" s="5" t="s">
        <v>12705</v>
      </c>
      <c r="F113" s="5" t="s">
        <v>10764</v>
      </c>
      <c r="G113" s="6" t="s">
        <v>1709</v>
      </c>
      <c r="H113" s="6" t="s">
        <v>8807</v>
      </c>
      <c r="I113" s="6" t="s">
        <v>1675</v>
      </c>
      <c r="J113" s="6" t="s">
        <v>194</v>
      </c>
      <c r="P113" s="9"/>
      <c r="Q113" s="11"/>
    </row>
    <row r="114" spans="4:17" x14ac:dyDescent="0.2">
      <c r="D114" s="5" t="s">
        <v>5958</v>
      </c>
      <c r="E114" s="5" t="s">
        <v>12705</v>
      </c>
      <c r="F114" s="5" t="s">
        <v>14792</v>
      </c>
      <c r="G114" s="6" t="s">
        <v>1709</v>
      </c>
      <c r="H114" s="6" t="s">
        <v>8807</v>
      </c>
      <c r="I114" s="6" t="s">
        <v>1675</v>
      </c>
      <c r="J114" s="6" t="s">
        <v>1675</v>
      </c>
      <c r="P114" s="9"/>
      <c r="Q114" s="11"/>
    </row>
    <row r="115" spans="4:17" x14ac:dyDescent="0.2">
      <c r="D115" s="5" t="s">
        <v>5958</v>
      </c>
      <c r="E115" s="5" t="s">
        <v>12705</v>
      </c>
      <c r="F115" s="5" t="s">
        <v>11956</v>
      </c>
      <c r="G115" s="6" t="s">
        <v>1709</v>
      </c>
      <c r="H115" s="6" t="s">
        <v>8807</v>
      </c>
      <c r="I115" s="6" t="s">
        <v>1675</v>
      </c>
      <c r="J115" s="6" t="s">
        <v>18276</v>
      </c>
      <c r="P115" s="9"/>
      <c r="Q115" s="11"/>
    </row>
    <row r="116" spans="4:17" x14ac:dyDescent="0.2">
      <c r="D116" s="5" t="s">
        <v>5958</v>
      </c>
      <c r="E116" s="5" t="s">
        <v>12705</v>
      </c>
      <c r="F116" s="5" t="s">
        <v>8766</v>
      </c>
      <c r="G116" s="6" t="s">
        <v>1709</v>
      </c>
      <c r="H116" s="6" t="s">
        <v>8807</v>
      </c>
      <c r="I116" s="6" t="s">
        <v>9129</v>
      </c>
      <c r="J116" s="6" t="s">
        <v>8002</v>
      </c>
      <c r="P116" s="9"/>
      <c r="Q116" s="11"/>
    </row>
    <row r="117" spans="4:17" x14ac:dyDescent="0.2">
      <c r="D117" s="5" t="s">
        <v>12507</v>
      </c>
      <c r="E117" s="5" t="s">
        <v>3430</v>
      </c>
      <c r="F117" s="5" t="s">
        <v>15181</v>
      </c>
      <c r="G117" s="6" t="s">
        <v>1709</v>
      </c>
      <c r="H117" s="6" t="s">
        <v>8807</v>
      </c>
      <c r="I117" s="6" t="s">
        <v>9129</v>
      </c>
      <c r="J117" s="6" t="s">
        <v>9129</v>
      </c>
      <c r="P117" s="9"/>
      <c r="Q117" s="11"/>
    </row>
    <row r="118" spans="4:17" x14ac:dyDescent="0.2">
      <c r="D118" s="5" t="s">
        <v>12507</v>
      </c>
      <c r="E118" s="5" t="s">
        <v>3430</v>
      </c>
      <c r="F118" s="5" t="s">
        <v>14586</v>
      </c>
      <c r="G118" s="6" t="s">
        <v>1709</v>
      </c>
      <c r="H118" s="6" t="s">
        <v>8807</v>
      </c>
      <c r="I118" s="6" t="s">
        <v>15234</v>
      </c>
      <c r="J118" s="6" t="s">
        <v>12813</v>
      </c>
      <c r="P118" s="9"/>
      <c r="Q118" s="11"/>
    </row>
    <row r="119" spans="4:17" x14ac:dyDescent="0.2">
      <c r="D119" s="5" t="s">
        <v>12507</v>
      </c>
      <c r="E119" s="5" t="s">
        <v>3430</v>
      </c>
      <c r="F119" s="5" t="s">
        <v>14149</v>
      </c>
      <c r="G119" s="6" t="s">
        <v>1709</v>
      </c>
      <c r="H119" s="6" t="s">
        <v>8807</v>
      </c>
      <c r="I119" s="6" t="s">
        <v>15234</v>
      </c>
      <c r="J119" s="6" t="s">
        <v>2410</v>
      </c>
      <c r="P119" s="9"/>
      <c r="Q119" s="11"/>
    </row>
    <row r="120" spans="4:17" x14ac:dyDescent="0.2">
      <c r="D120" s="5" t="s">
        <v>12507</v>
      </c>
      <c r="E120" s="5" t="s">
        <v>3430</v>
      </c>
      <c r="F120" s="5" t="s">
        <v>10320</v>
      </c>
      <c r="G120" s="6" t="s">
        <v>1709</v>
      </c>
      <c r="H120" s="6" t="s">
        <v>8807</v>
      </c>
      <c r="I120" s="6" t="s">
        <v>15234</v>
      </c>
      <c r="J120" s="6" t="s">
        <v>15234</v>
      </c>
      <c r="P120" s="9"/>
      <c r="Q120" s="11"/>
    </row>
    <row r="121" spans="4:17" x14ac:dyDescent="0.2">
      <c r="D121" s="5" t="s">
        <v>12507</v>
      </c>
      <c r="E121" s="5" t="s">
        <v>3430</v>
      </c>
      <c r="F121" s="5" t="s">
        <v>18263</v>
      </c>
      <c r="G121" s="6" t="s">
        <v>1709</v>
      </c>
      <c r="H121" s="6" t="s">
        <v>8807</v>
      </c>
      <c r="I121" s="6" t="s">
        <v>4315</v>
      </c>
      <c r="J121" s="6" t="s">
        <v>4315</v>
      </c>
      <c r="P121" s="9"/>
      <c r="Q121" s="11"/>
    </row>
    <row r="122" spans="4:17" ht="22.5" x14ac:dyDescent="0.2">
      <c r="D122" s="5" t="s">
        <v>12507</v>
      </c>
      <c r="E122" s="5" t="s">
        <v>3430</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18591</v>
      </c>
      <c r="P124" s="9"/>
      <c r="Q124" s="11"/>
    </row>
    <row r="125" spans="4:17" ht="22.5" x14ac:dyDescent="0.2">
      <c r="D125" s="5" t="s">
        <v>12507</v>
      </c>
      <c r="E125" s="5" t="s">
        <v>2459</v>
      </c>
      <c r="F125" s="5" t="s">
        <v>3655</v>
      </c>
      <c r="G125" s="6" t="s">
        <v>1709</v>
      </c>
      <c r="H125" s="6" t="s">
        <v>8807</v>
      </c>
      <c r="I125" s="6" t="s">
        <v>13555</v>
      </c>
      <c r="J125" s="6" t="s">
        <v>13555</v>
      </c>
      <c r="P125" s="9"/>
      <c r="Q125" s="11"/>
    </row>
    <row r="126" spans="4:17" ht="22.5" x14ac:dyDescent="0.2">
      <c r="D126" s="5" t="s">
        <v>12507</v>
      </c>
      <c r="E126" s="5" t="s">
        <v>2459</v>
      </c>
      <c r="F126" s="5" t="s">
        <v>5786</v>
      </c>
      <c r="G126" s="6" t="s">
        <v>1709</v>
      </c>
      <c r="H126" s="6" t="s">
        <v>8807</v>
      </c>
      <c r="I126" s="6" t="s">
        <v>3719</v>
      </c>
      <c r="J126" s="6" t="s">
        <v>9343</v>
      </c>
      <c r="P126" s="9"/>
      <c r="Q126" s="11"/>
    </row>
    <row r="127" spans="4:17" ht="22.5" x14ac:dyDescent="0.2">
      <c r="D127" s="5" t="s">
        <v>12507</v>
      </c>
      <c r="E127" s="5" t="s">
        <v>2459</v>
      </c>
      <c r="F127" s="5" t="s">
        <v>10697</v>
      </c>
      <c r="G127" s="6" t="s">
        <v>1709</v>
      </c>
      <c r="H127" s="6" t="s">
        <v>8807</v>
      </c>
      <c r="I127" s="6" t="s">
        <v>3719</v>
      </c>
      <c r="J127" s="6" t="s">
        <v>13028</v>
      </c>
      <c r="P127" s="9"/>
      <c r="Q127" s="11"/>
    </row>
    <row r="128" spans="4:17" ht="22.5" x14ac:dyDescent="0.2">
      <c r="D128" s="5" t="s">
        <v>12507</v>
      </c>
      <c r="E128" s="5" t="s">
        <v>2459</v>
      </c>
      <c r="F128" s="5" t="s">
        <v>15718</v>
      </c>
      <c r="G128" s="6" t="s">
        <v>1709</v>
      </c>
      <c r="H128" s="6" t="s">
        <v>8807</v>
      </c>
      <c r="I128" s="6" t="s">
        <v>3719</v>
      </c>
      <c r="J128" s="6" t="s">
        <v>11050</v>
      </c>
      <c r="P128" s="9"/>
      <c r="Q128" s="11"/>
    </row>
    <row r="129" spans="4:17" ht="22.5" x14ac:dyDescent="0.2">
      <c r="D129" s="5" t="s">
        <v>17539</v>
      </c>
      <c r="E129" s="5" t="s">
        <v>7757</v>
      </c>
      <c r="F129" s="5" t="s">
        <v>7757</v>
      </c>
      <c r="G129" s="6" t="s">
        <v>1709</v>
      </c>
      <c r="H129" s="6" t="s">
        <v>8807</v>
      </c>
      <c r="I129" s="6" t="s">
        <v>3719</v>
      </c>
      <c r="J129" s="6" t="s">
        <v>6834</v>
      </c>
      <c r="P129" s="9"/>
      <c r="Q129" s="11"/>
    </row>
    <row r="130" spans="4:17" ht="22.5" x14ac:dyDescent="0.2">
      <c r="D130" s="5" t="s">
        <v>17539</v>
      </c>
      <c r="E130" s="5" t="s">
        <v>7757</v>
      </c>
      <c r="F130" s="5" t="s">
        <v>3619</v>
      </c>
      <c r="G130" s="6" t="s">
        <v>1709</v>
      </c>
      <c r="H130" s="6" t="s">
        <v>8807</v>
      </c>
      <c r="I130" s="6" t="s">
        <v>3719</v>
      </c>
      <c r="J130" s="6" t="s">
        <v>18243</v>
      </c>
      <c r="P130" s="9"/>
      <c r="Q130" s="11"/>
    </row>
    <row r="131" spans="4:17" ht="22.5" x14ac:dyDescent="0.2">
      <c r="D131" s="5" t="s">
        <v>17539</v>
      </c>
      <c r="E131" s="5" t="s">
        <v>7757</v>
      </c>
      <c r="F131" s="5" t="s">
        <v>2679</v>
      </c>
      <c r="G131" s="6" t="s">
        <v>1709</v>
      </c>
      <c r="H131" s="6" t="s">
        <v>8807</v>
      </c>
      <c r="I131" s="6" t="s">
        <v>3719</v>
      </c>
      <c r="J131" s="6" t="s">
        <v>3719</v>
      </c>
      <c r="P131" s="9"/>
      <c r="Q131" s="11"/>
    </row>
    <row r="132" spans="4:17" x14ac:dyDescent="0.2">
      <c r="D132" s="5" t="s">
        <v>17539</v>
      </c>
      <c r="E132" s="5" t="s">
        <v>628</v>
      </c>
      <c r="F132" s="5" t="s">
        <v>12142</v>
      </c>
      <c r="G132" s="6" t="s">
        <v>1709</v>
      </c>
      <c r="H132" s="6" t="s">
        <v>8807</v>
      </c>
      <c r="I132" s="6" t="s">
        <v>14110</v>
      </c>
      <c r="J132" s="6" t="s">
        <v>14609</v>
      </c>
      <c r="P132" s="9"/>
      <c r="Q132" s="11"/>
    </row>
    <row r="133" spans="4:17" x14ac:dyDescent="0.2">
      <c r="D133" s="5" t="s">
        <v>17539</v>
      </c>
      <c r="E133" s="5" t="s">
        <v>628</v>
      </c>
      <c r="F133" s="5" t="s">
        <v>3958</v>
      </c>
      <c r="G133" s="6" t="s">
        <v>1709</v>
      </c>
      <c r="H133" s="6" t="s">
        <v>8807</v>
      </c>
      <c r="I133" s="6" t="s">
        <v>14110</v>
      </c>
      <c r="J133" s="6" t="s">
        <v>14110</v>
      </c>
      <c r="P133" s="9"/>
      <c r="Q133" s="11"/>
    </row>
    <row r="134" spans="4:17" ht="22.5" x14ac:dyDescent="0.2">
      <c r="D134" s="5" t="s">
        <v>17539</v>
      </c>
      <c r="E134" s="5" t="s">
        <v>10724</v>
      </c>
      <c r="F134" s="5" t="s">
        <v>18073</v>
      </c>
      <c r="G134" s="6" t="s">
        <v>1709</v>
      </c>
      <c r="H134" s="6" t="s">
        <v>8807</v>
      </c>
      <c r="I134" s="6" t="s">
        <v>2914</v>
      </c>
      <c r="J134" s="6" t="s">
        <v>2914</v>
      </c>
      <c r="P134" s="9"/>
      <c r="Q134" s="11"/>
    </row>
    <row r="135" spans="4:17" x14ac:dyDescent="0.2">
      <c r="D135" s="5" t="s">
        <v>17539</v>
      </c>
      <c r="E135" s="5" t="s">
        <v>10724</v>
      </c>
      <c r="F135" s="5" t="s">
        <v>17680</v>
      </c>
      <c r="G135" s="6" t="s">
        <v>1709</v>
      </c>
      <c r="H135" s="6" t="s">
        <v>8807</v>
      </c>
      <c r="I135" s="6" t="s">
        <v>9058</v>
      </c>
      <c r="J135" s="6" t="s">
        <v>7713</v>
      </c>
      <c r="P135" s="9"/>
      <c r="Q135" s="11"/>
    </row>
    <row r="136" spans="4:17" x14ac:dyDescent="0.2">
      <c r="D136" s="5" t="s">
        <v>16542</v>
      </c>
      <c r="E136" s="5" t="s">
        <v>9644</v>
      </c>
      <c r="F136" s="5" t="s">
        <v>9644</v>
      </c>
      <c r="G136" s="6" t="s">
        <v>1709</v>
      </c>
      <c r="H136" s="6" t="s">
        <v>8807</v>
      </c>
      <c r="I136" s="6" t="s">
        <v>9058</v>
      </c>
      <c r="J136" s="6" t="s">
        <v>11931</v>
      </c>
      <c r="P136" s="9"/>
      <c r="Q136" s="11"/>
    </row>
    <row r="137" spans="4:17" x14ac:dyDescent="0.2">
      <c r="D137" s="5" t="s">
        <v>16542</v>
      </c>
      <c r="E137" s="5" t="s">
        <v>9644</v>
      </c>
      <c r="F137" s="5" t="s">
        <v>16997</v>
      </c>
      <c r="G137" s="6" t="s">
        <v>1709</v>
      </c>
      <c r="H137" s="6" t="s">
        <v>8807</v>
      </c>
      <c r="I137" s="6" t="s">
        <v>9058</v>
      </c>
      <c r="J137" s="6" t="s">
        <v>9058</v>
      </c>
      <c r="P137" s="9"/>
      <c r="Q137" s="11"/>
    </row>
    <row r="138" spans="4:17" ht="22.5" x14ac:dyDescent="0.2">
      <c r="D138" s="5" t="s">
        <v>16542</v>
      </c>
      <c r="E138" s="5" t="s">
        <v>9644</v>
      </c>
      <c r="F138" s="5" t="s">
        <v>13247</v>
      </c>
      <c r="G138" s="6" t="s">
        <v>8093</v>
      </c>
      <c r="H138" s="6" t="s">
        <v>18173</v>
      </c>
      <c r="I138" s="6" t="s">
        <v>18783</v>
      </c>
      <c r="J138" s="6" t="s">
        <v>18783</v>
      </c>
      <c r="P138" s="9"/>
      <c r="Q138" s="11"/>
    </row>
    <row r="139" spans="4:17" ht="22.5" x14ac:dyDescent="0.2">
      <c r="D139" s="5" t="s">
        <v>16542</v>
      </c>
      <c r="E139" s="5" t="s">
        <v>9644</v>
      </c>
      <c r="F139" s="5" t="s">
        <v>8846</v>
      </c>
      <c r="G139" s="6" t="s">
        <v>8093</v>
      </c>
      <c r="H139" s="6" t="s">
        <v>18173</v>
      </c>
      <c r="I139" s="6" t="s">
        <v>18783</v>
      </c>
      <c r="J139" s="6" t="s">
        <v>479</v>
      </c>
      <c r="P139" s="9"/>
      <c r="Q139" s="11"/>
    </row>
    <row r="140" spans="4:17" ht="22.5" x14ac:dyDescent="0.2">
      <c r="D140" s="5" t="s">
        <v>16542</v>
      </c>
      <c r="E140" s="5" t="s">
        <v>9644</v>
      </c>
      <c r="F140" s="5" t="s">
        <v>11293</v>
      </c>
      <c r="G140" s="6" t="s">
        <v>8093</v>
      </c>
      <c r="H140" s="6" t="s">
        <v>18173</v>
      </c>
      <c r="I140" s="6" t="s">
        <v>18783</v>
      </c>
      <c r="J140" s="6" t="s">
        <v>12662</v>
      </c>
      <c r="P140" s="9"/>
      <c r="Q140" s="11"/>
    </row>
    <row r="141" spans="4:17" ht="22.5" x14ac:dyDescent="0.2">
      <c r="D141" s="5" t="s">
        <v>16542</v>
      </c>
      <c r="E141" s="5" t="s">
        <v>9644</v>
      </c>
      <c r="F141" s="5" t="s">
        <v>17993</v>
      </c>
      <c r="G141" s="6" t="s">
        <v>8093</v>
      </c>
      <c r="H141" s="6" t="s">
        <v>18173</v>
      </c>
      <c r="I141" s="6" t="s">
        <v>5974</v>
      </c>
      <c r="J141" s="6" t="s">
        <v>17484</v>
      </c>
      <c r="P141" s="9"/>
      <c r="Q141" s="11"/>
    </row>
    <row r="142" spans="4:17" ht="22.5" x14ac:dyDescent="0.2">
      <c r="D142" s="5" t="s">
        <v>16542</v>
      </c>
      <c r="E142" s="5" t="s">
        <v>16564</v>
      </c>
      <c r="F142" s="5" t="s">
        <v>3653</v>
      </c>
      <c r="G142" s="6" t="s">
        <v>8093</v>
      </c>
      <c r="H142" s="6" t="s">
        <v>18173</v>
      </c>
      <c r="I142" s="6" t="s">
        <v>5974</v>
      </c>
      <c r="J142" s="6" t="s">
        <v>5974</v>
      </c>
      <c r="P142" s="9"/>
      <c r="Q142" s="11"/>
    </row>
    <row r="143" spans="4:17" ht="22.5" x14ac:dyDescent="0.2">
      <c r="D143" s="5" t="s">
        <v>16542</v>
      </c>
      <c r="E143" s="5" t="s">
        <v>16564</v>
      </c>
      <c r="F143" s="5" t="s">
        <v>18035</v>
      </c>
      <c r="G143" s="6" t="s">
        <v>8093</v>
      </c>
      <c r="H143" s="6" t="s">
        <v>18173</v>
      </c>
      <c r="I143" s="6" t="s">
        <v>5974</v>
      </c>
      <c r="J143" s="6" t="s">
        <v>2917</v>
      </c>
      <c r="P143" s="9"/>
      <c r="Q143" s="11"/>
    </row>
    <row r="144" spans="4:17" ht="22.5" x14ac:dyDescent="0.2">
      <c r="D144" s="5" t="s">
        <v>16542</v>
      </c>
      <c r="E144" s="5" t="s">
        <v>16564</v>
      </c>
      <c r="F144" s="5" t="s">
        <v>3227</v>
      </c>
      <c r="G144" s="6" t="s">
        <v>8093</v>
      </c>
      <c r="H144" s="6" t="s">
        <v>18173</v>
      </c>
      <c r="I144" s="6" t="s">
        <v>18434</v>
      </c>
      <c r="J144" s="6" t="s">
        <v>18434</v>
      </c>
      <c r="P144" s="9"/>
      <c r="Q144" s="11"/>
    </row>
    <row r="145" spans="4:17" ht="22.5" x14ac:dyDescent="0.2">
      <c r="D145" s="5" t="s">
        <v>16542</v>
      </c>
      <c r="E145" s="5" t="s">
        <v>8704</v>
      </c>
      <c r="F145" s="5" t="s">
        <v>8704</v>
      </c>
      <c r="G145" s="6" t="s">
        <v>8093</v>
      </c>
      <c r="H145" s="6" t="s">
        <v>18173</v>
      </c>
      <c r="I145" s="6" t="s">
        <v>18434</v>
      </c>
      <c r="J145" s="6" t="s">
        <v>14382</v>
      </c>
      <c r="P145" s="9"/>
      <c r="Q145" s="11"/>
    </row>
    <row r="146" spans="4:17" ht="22.5" x14ac:dyDescent="0.2">
      <c r="D146" s="5" t="s">
        <v>16542</v>
      </c>
      <c r="E146" s="5" t="s">
        <v>8704</v>
      </c>
      <c r="F146" s="5" t="s">
        <v>7215</v>
      </c>
      <c r="G146" s="6" t="s">
        <v>8093</v>
      </c>
      <c r="H146" s="6" t="s">
        <v>18173</v>
      </c>
      <c r="I146" s="6" t="s">
        <v>1154</v>
      </c>
      <c r="J146" s="6" t="s">
        <v>9482</v>
      </c>
      <c r="P146" s="9"/>
      <c r="Q146" s="11"/>
    </row>
    <row r="147" spans="4:17" ht="22.5" x14ac:dyDescent="0.2">
      <c r="D147" s="5" t="s">
        <v>16542</v>
      </c>
      <c r="E147" s="5" t="s">
        <v>8704</v>
      </c>
      <c r="F147" s="5" t="s">
        <v>15468</v>
      </c>
      <c r="G147" s="6" t="s">
        <v>8093</v>
      </c>
      <c r="H147" s="6" t="s">
        <v>18173</v>
      </c>
      <c r="I147" s="6" t="s">
        <v>1154</v>
      </c>
      <c r="J147" s="6" t="s">
        <v>1154</v>
      </c>
      <c r="P147" s="9"/>
      <c r="Q147" s="11"/>
    </row>
    <row r="148" spans="4:17" ht="22.5" x14ac:dyDescent="0.2">
      <c r="D148" s="5" t="s">
        <v>16542</v>
      </c>
      <c r="E148" s="5" t="s">
        <v>8704</v>
      </c>
      <c r="F148" s="5" t="s">
        <v>4525</v>
      </c>
      <c r="G148" s="6" t="s">
        <v>8093</v>
      </c>
      <c r="H148" s="6" t="s">
        <v>18173</v>
      </c>
      <c r="I148" s="6" t="s">
        <v>1154</v>
      </c>
      <c r="J148" s="6" t="s">
        <v>16390</v>
      </c>
      <c r="P148" s="9"/>
      <c r="Q148" s="11"/>
    </row>
    <row r="149" spans="4:17" x14ac:dyDescent="0.2">
      <c r="D149" s="5" t="s">
        <v>16542</v>
      </c>
      <c r="E149" s="5" t="s">
        <v>8704</v>
      </c>
      <c r="F149" s="5" t="s">
        <v>17689</v>
      </c>
      <c r="G149" s="6" t="s">
        <v>8093</v>
      </c>
      <c r="H149" s="6" t="s">
        <v>2599</v>
      </c>
      <c r="I149" s="6" t="s">
        <v>12130</v>
      </c>
      <c r="J149" s="6" t="s">
        <v>12409</v>
      </c>
      <c r="P149" s="9"/>
      <c r="Q149" s="11"/>
    </row>
    <row r="150" spans="4:17" x14ac:dyDescent="0.2">
      <c r="D150" s="5" t="s">
        <v>3080</v>
      </c>
      <c r="E150" s="5" t="s">
        <v>11112</v>
      </c>
      <c r="F150" s="5" t="s">
        <v>11112</v>
      </c>
      <c r="G150" s="6" t="s">
        <v>8093</v>
      </c>
      <c r="H150" s="6" t="s">
        <v>2599</v>
      </c>
      <c r="I150" s="6" t="s">
        <v>12130</v>
      </c>
      <c r="J150" s="6" t="s">
        <v>12130</v>
      </c>
      <c r="P150" s="9"/>
      <c r="Q150" s="11"/>
    </row>
    <row r="151" spans="4:17" x14ac:dyDescent="0.2">
      <c r="D151" s="5" t="s">
        <v>3080</v>
      </c>
      <c r="E151" s="5" t="s">
        <v>14448</v>
      </c>
      <c r="F151" s="5" t="s">
        <v>4622</v>
      </c>
      <c r="G151" s="6" t="s">
        <v>8093</v>
      </c>
      <c r="H151" s="6" t="s">
        <v>2599</v>
      </c>
      <c r="I151" s="6" t="s">
        <v>12130</v>
      </c>
      <c r="J151" s="6" t="s">
        <v>8985</v>
      </c>
      <c r="P151" s="9"/>
      <c r="Q151" s="11"/>
    </row>
    <row r="152" spans="4:17" x14ac:dyDescent="0.2">
      <c r="D152" s="5" t="s">
        <v>3080</v>
      </c>
      <c r="E152" s="5" t="s">
        <v>14448</v>
      </c>
      <c r="F152" s="5" t="s">
        <v>4637</v>
      </c>
      <c r="G152" s="6" t="s">
        <v>8093</v>
      </c>
      <c r="H152" s="6" t="s">
        <v>2599</v>
      </c>
      <c r="I152" s="6" t="s">
        <v>12130</v>
      </c>
      <c r="J152" s="6" t="s">
        <v>9851</v>
      </c>
      <c r="P152" s="9"/>
      <c r="Q152" s="11"/>
    </row>
    <row r="153" spans="4:17" x14ac:dyDescent="0.2">
      <c r="D153" s="5" t="s">
        <v>3080</v>
      </c>
      <c r="E153" s="5" t="s">
        <v>14448</v>
      </c>
      <c r="F153" s="5" t="s">
        <v>5999</v>
      </c>
      <c r="G153" s="6" t="s">
        <v>8093</v>
      </c>
      <c r="H153" s="6" t="s">
        <v>2599</v>
      </c>
      <c r="I153" s="6" t="s">
        <v>12130</v>
      </c>
      <c r="J153" s="6" t="s">
        <v>6564</v>
      </c>
      <c r="P153" s="9"/>
      <c r="Q153" s="11"/>
    </row>
    <row r="154" spans="4:17" x14ac:dyDescent="0.2">
      <c r="D154" s="5" t="s">
        <v>3080</v>
      </c>
      <c r="E154" s="5" t="s">
        <v>14448</v>
      </c>
      <c r="F154" s="5" t="s">
        <v>5995</v>
      </c>
      <c r="G154" s="6" t="s">
        <v>8093</v>
      </c>
      <c r="H154" s="6" t="s">
        <v>2599</v>
      </c>
      <c r="I154" s="6" t="s">
        <v>12130</v>
      </c>
      <c r="J154" s="6" t="s">
        <v>12387</v>
      </c>
      <c r="P154" s="9"/>
      <c r="Q154" s="11"/>
    </row>
    <row r="155" spans="4:17" x14ac:dyDescent="0.2">
      <c r="D155" s="5" t="s">
        <v>3080</v>
      </c>
      <c r="E155" s="5" t="s">
        <v>14448</v>
      </c>
      <c r="F155" s="5" t="s">
        <v>4764</v>
      </c>
      <c r="G155" s="6" t="s">
        <v>8093</v>
      </c>
      <c r="H155" s="6" t="s">
        <v>2599</v>
      </c>
      <c r="I155" s="6" t="s">
        <v>5828</v>
      </c>
      <c r="J155" s="6" t="s">
        <v>5828</v>
      </c>
      <c r="P155" s="9"/>
      <c r="Q155" s="11"/>
    </row>
    <row r="156" spans="4:17" x14ac:dyDescent="0.2">
      <c r="D156" s="5" t="s">
        <v>3080</v>
      </c>
      <c r="E156" s="5" t="s">
        <v>14448</v>
      </c>
      <c r="F156" s="5" t="s">
        <v>14364</v>
      </c>
      <c r="G156" s="6" t="s">
        <v>8093</v>
      </c>
      <c r="H156" s="6" t="s">
        <v>2599</v>
      </c>
      <c r="I156" s="6" t="s">
        <v>10375</v>
      </c>
      <c r="J156" s="6" t="s">
        <v>5356</v>
      </c>
      <c r="P156" s="9"/>
      <c r="Q156" s="11"/>
    </row>
    <row r="157" spans="4:17" x14ac:dyDescent="0.2">
      <c r="D157" s="5" t="s">
        <v>3080</v>
      </c>
      <c r="E157" s="5" t="s">
        <v>14448</v>
      </c>
      <c r="F157" s="5" t="s">
        <v>11467</v>
      </c>
      <c r="G157" s="6" t="s">
        <v>8093</v>
      </c>
      <c r="H157" s="6" t="s">
        <v>2599</v>
      </c>
      <c r="I157" s="6" t="s">
        <v>10375</v>
      </c>
      <c r="J157" s="6" t="s">
        <v>10375</v>
      </c>
      <c r="P157" s="9"/>
      <c r="Q157" s="11"/>
    </row>
    <row r="158" spans="4:17" x14ac:dyDescent="0.2">
      <c r="G158" s="6" t="s">
        <v>8093</v>
      </c>
      <c r="H158" s="6" t="s">
        <v>2599</v>
      </c>
      <c r="I158" s="6" t="s">
        <v>10375</v>
      </c>
      <c r="J158" s="6" t="s">
        <v>14614</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17306</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4092</v>
      </c>
      <c r="P164" s="9"/>
      <c r="Q164" s="11"/>
    </row>
    <row r="165" spans="7:17" ht="22.5" x14ac:dyDescent="0.2">
      <c r="G165" s="6" t="s">
        <v>8093</v>
      </c>
      <c r="H165" s="6" t="s">
        <v>5888</v>
      </c>
      <c r="I165" s="6" t="s">
        <v>1828</v>
      </c>
      <c r="J165" s="6" t="s">
        <v>14734</v>
      </c>
      <c r="P165" s="9"/>
      <c r="Q165" s="11"/>
    </row>
    <row r="166" spans="7:17" ht="22.5" x14ac:dyDescent="0.2">
      <c r="G166" s="6" t="s">
        <v>8093</v>
      </c>
      <c r="H166" s="6" t="s">
        <v>5888</v>
      </c>
      <c r="I166" s="6" t="s">
        <v>9709</v>
      </c>
      <c r="J166" s="6" t="s">
        <v>9709</v>
      </c>
      <c r="P166" s="9"/>
      <c r="Q166" s="11"/>
    </row>
    <row r="167" spans="7:17" ht="22.5" x14ac:dyDescent="0.2">
      <c r="G167" s="6" t="s">
        <v>8093</v>
      </c>
      <c r="H167" s="6" t="s">
        <v>5888</v>
      </c>
      <c r="I167" s="6" t="s">
        <v>13951</v>
      </c>
      <c r="J167" s="6" t="s">
        <v>9456</v>
      </c>
      <c r="P167" s="9"/>
      <c r="Q167" s="11"/>
    </row>
    <row r="168" spans="7:17" ht="22.5" x14ac:dyDescent="0.2">
      <c r="G168" s="6" t="s">
        <v>8093</v>
      </c>
      <c r="H168" s="6" t="s">
        <v>5888</v>
      </c>
      <c r="I168" s="6" t="s">
        <v>13951</v>
      </c>
      <c r="J168" s="6" t="s">
        <v>14550</v>
      </c>
      <c r="P168" s="9"/>
      <c r="Q168" s="11"/>
    </row>
    <row r="169" spans="7:17" ht="22.5" x14ac:dyDescent="0.2">
      <c r="G169" s="6" t="s">
        <v>8093</v>
      </c>
      <c r="H169" s="6" t="s">
        <v>5888</v>
      </c>
      <c r="I169" s="6" t="s">
        <v>13951</v>
      </c>
      <c r="J169" s="6" t="s">
        <v>7344</v>
      </c>
      <c r="P169" s="9"/>
      <c r="Q169" s="11"/>
    </row>
    <row r="170" spans="7:17" ht="22.5" x14ac:dyDescent="0.2">
      <c r="G170" s="6" t="s">
        <v>8093</v>
      </c>
      <c r="H170" s="6" t="s">
        <v>5888</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6069</v>
      </c>
      <c r="P172" s="9"/>
      <c r="Q172" s="11"/>
    </row>
    <row r="173" spans="7:17" x14ac:dyDescent="0.2">
      <c r="G173" s="6" t="s">
        <v>12507</v>
      </c>
      <c r="H173" s="6" t="s">
        <v>2459</v>
      </c>
      <c r="I173" s="6" t="s">
        <v>14610</v>
      </c>
      <c r="J173" s="6" t="s">
        <v>5278</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9294</v>
      </c>
      <c r="P175" s="9"/>
      <c r="Q175" s="11"/>
    </row>
    <row r="176" spans="7:17" x14ac:dyDescent="0.2">
      <c r="G176" s="6" t="s">
        <v>12507</v>
      </c>
      <c r="H176" s="6" t="s">
        <v>2459</v>
      </c>
      <c r="I176" s="6" t="s">
        <v>8751</v>
      </c>
      <c r="J176" s="6" t="s">
        <v>9565</v>
      </c>
      <c r="P176" s="9"/>
      <c r="Q176" s="11"/>
    </row>
    <row r="177" spans="7:17" x14ac:dyDescent="0.2">
      <c r="G177" s="6" t="s">
        <v>12507</v>
      </c>
      <c r="H177" s="6" t="s">
        <v>2459</v>
      </c>
      <c r="I177" s="6" t="s">
        <v>3655</v>
      </c>
      <c r="J177" s="6" t="s">
        <v>3655</v>
      </c>
      <c r="P177" s="9"/>
      <c r="Q177" s="11"/>
    </row>
    <row r="178" spans="7:17" x14ac:dyDescent="0.2">
      <c r="G178" s="6" t="s">
        <v>12507</v>
      </c>
      <c r="H178" s="6" t="s">
        <v>2459</v>
      </c>
      <c r="I178" s="6" t="s">
        <v>3655</v>
      </c>
      <c r="J178" s="6" t="s">
        <v>4402</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11254</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3430</v>
      </c>
      <c r="I184" s="6" t="s">
        <v>14586</v>
      </c>
      <c r="J184" s="6" t="s">
        <v>16148</v>
      </c>
      <c r="P184" s="9"/>
      <c r="Q184" s="11"/>
    </row>
    <row r="185" spans="7:17" x14ac:dyDescent="0.2">
      <c r="G185" s="6" t="s">
        <v>12507</v>
      </c>
      <c r="H185" s="6" t="s">
        <v>3430</v>
      </c>
      <c r="I185" s="6" t="s">
        <v>14586</v>
      </c>
      <c r="J185" s="6" t="s">
        <v>14586</v>
      </c>
      <c r="P185" s="9"/>
      <c r="Q185" s="11"/>
    </row>
    <row r="186" spans="7:17" x14ac:dyDescent="0.2">
      <c r="G186" s="6" t="s">
        <v>12507</v>
      </c>
      <c r="H186" s="6" t="s">
        <v>3430</v>
      </c>
      <c r="I186" s="6" t="s">
        <v>14586</v>
      </c>
      <c r="J186" s="6" t="s">
        <v>10646</v>
      </c>
      <c r="P186" s="9"/>
      <c r="Q186" s="11"/>
    </row>
    <row r="187" spans="7:17" x14ac:dyDescent="0.2">
      <c r="G187" s="6" t="s">
        <v>12507</v>
      </c>
      <c r="H187" s="6" t="s">
        <v>3430</v>
      </c>
      <c r="I187" s="6" t="s">
        <v>14149</v>
      </c>
      <c r="J187" s="6" t="s">
        <v>9578</v>
      </c>
    </row>
    <row r="188" spans="7:17" x14ac:dyDescent="0.2">
      <c r="G188" s="6" t="s">
        <v>12507</v>
      </c>
      <c r="H188" s="6" t="s">
        <v>3430</v>
      </c>
      <c r="I188" s="6" t="s">
        <v>14149</v>
      </c>
      <c r="J188" s="6" t="s">
        <v>14149</v>
      </c>
    </row>
    <row r="189" spans="7:17" x14ac:dyDescent="0.2">
      <c r="G189" s="6" t="s">
        <v>12507</v>
      </c>
      <c r="H189" s="6" t="s">
        <v>3430</v>
      </c>
      <c r="I189" s="6" t="s">
        <v>14149</v>
      </c>
      <c r="J189" s="6" t="s">
        <v>9034</v>
      </c>
    </row>
    <row r="190" spans="7:17" x14ac:dyDescent="0.2">
      <c r="G190" s="6" t="s">
        <v>12507</v>
      </c>
      <c r="H190" s="6" t="s">
        <v>3430</v>
      </c>
      <c r="I190" s="6" t="s">
        <v>10320</v>
      </c>
      <c r="J190" s="6" t="s">
        <v>11076</v>
      </c>
    </row>
    <row r="191" spans="7:17" x14ac:dyDescent="0.2">
      <c r="G191" s="6" t="s">
        <v>12507</v>
      </c>
      <c r="H191" s="6" t="s">
        <v>3430</v>
      </c>
      <c r="I191" s="6" t="s">
        <v>10320</v>
      </c>
      <c r="J191" s="6" t="s">
        <v>10320</v>
      </c>
    </row>
    <row r="192" spans="7:17" ht="22.5" x14ac:dyDescent="0.2">
      <c r="G192" s="6" t="s">
        <v>12507</v>
      </c>
      <c r="H192" s="6" t="s">
        <v>3430</v>
      </c>
      <c r="I192" s="6" t="s">
        <v>18263</v>
      </c>
      <c r="J192" s="6" t="s">
        <v>2110</v>
      </c>
    </row>
    <row r="193" spans="7:10" ht="22.5" x14ac:dyDescent="0.2">
      <c r="G193" s="6" t="s">
        <v>12507</v>
      </c>
      <c r="H193" s="6" t="s">
        <v>3430</v>
      </c>
      <c r="I193" s="6" t="s">
        <v>18263</v>
      </c>
      <c r="J193" s="6" t="s">
        <v>18263</v>
      </c>
    </row>
    <row r="194" spans="7:10" ht="22.5" x14ac:dyDescent="0.2">
      <c r="G194" s="6" t="s">
        <v>12507</v>
      </c>
      <c r="H194" s="6" t="s">
        <v>3430</v>
      </c>
      <c r="I194" s="6" t="s">
        <v>18263</v>
      </c>
      <c r="J194" s="6" t="s">
        <v>7646</v>
      </c>
    </row>
    <row r="195" spans="7:10" ht="22.5" x14ac:dyDescent="0.2">
      <c r="G195" s="6" t="s">
        <v>12507</v>
      </c>
      <c r="H195" s="6" t="s">
        <v>3430</v>
      </c>
      <c r="I195" s="6" t="s">
        <v>15181</v>
      </c>
      <c r="J195" s="6" t="s">
        <v>3698</v>
      </c>
    </row>
    <row r="196" spans="7:10" ht="22.5" x14ac:dyDescent="0.2">
      <c r="G196" s="6" t="s">
        <v>12507</v>
      </c>
      <c r="H196" s="6" t="s">
        <v>3430</v>
      </c>
      <c r="I196" s="6" t="s">
        <v>15181</v>
      </c>
      <c r="J196" s="6" t="s">
        <v>4402</v>
      </c>
    </row>
    <row r="197" spans="7:10" ht="22.5" x14ac:dyDescent="0.2">
      <c r="G197" s="6" t="s">
        <v>12507</v>
      </c>
      <c r="H197" s="6" t="s">
        <v>3430</v>
      </c>
      <c r="I197" s="6" t="s">
        <v>15181</v>
      </c>
      <c r="J197" s="6" t="s">
        <v>13885</v>
      </c>
    </row>
    <row r="198" spans="7:10" ht="22.5" x14ac:dyDescent="0.2">
      <c r="G198" s="6" t="s">
        <v>12507</v>
      </c>
      <c r="H198" s="6" t="s">
        <v>3430</v>
      </c>
      <c r="I198" s="6" t="s">
        <v>15181</v>
      </c>
      <c r="J198" s="6" t="s">
        <v>4716</v>
      </c>
    </row>
    <row r="199" spans="7:10" ht="22.5" x14ac:dyDescent="0.2">
      <c r="G199" s="6" t="s">
        <v>12507</v>
      </c>
      <c r="H199" s="6" t="s">
        <v>3430</v>
      </c>
      <c r="I199" s="6" t="s">
        <v>15181</v>
      </c>
      <c r="J199" s="6" t="s">
        <v>9208</v>
      </c>
    </row>
    <row r="200" spans="7:10" ht="22.5" x14ac:dyDescent="0.2">
      <c r="G200" s="6" t="s">
        <v>12507</v>
      </c>
      <c r="H200" s="6" t="s">
        <v>3430</v>
      </c>
      <c r="I200" s="6" t="s">
        <v>15181</v>
      </c>
      <c r="J200" s="6" t="s">
        <v>2863</v>
      </c>
    </row>
    <row r="201" spans="7:10" ht="22.5" x14ac:dyDescent="0.2">
      <c r="G201" s="6" t="s">
        <v>12507</v>
      </c>
      <c r="H201" s="6" t="s">
        <v>3430</v>
      </c>
      <c r="I201" s="6" t="s">
        <v>15181</v>
      </c>
      <c r="J201" s="6" t="s">
        <v>12284</v>
      </c>
    </row>
    <row r="202" spans="7:10" ht="22.5" x14ac:dyDescent="0.2">
      <c r="G202" s="6" t="s">
        <v>12507</v>
      </c>
      <c r="H202" s="6" t="s">
        <v>3430</v>
      </c>
      <c r="I202" s="6" t="s">
        <v>15181</v>
      </c>
      <c r="J202" s="6" t="s">
        <v>18632</v>
      </c>
    </row>
    <row r="203" spans="7:10" ht="22.5" x14ac:dyDescent="0.2">
      <c r="G203" s="6" t="s">
        <v>12507</v>
      </c>
      <c r="H203" s="6" t="s">
        <v>3430</v>
      </c>
      <c r="I203" s="6" t="s">
        <v>15181</v>
      </c>
      <c r="J203" s="6" t="s">
        <v>10596</v>
      </c>
    </row>
    <row r="204" spans="7:10" ht="22.5" x14ac:dyDescent="0.2">
      <c r="G204" s="6" t="s">
        <v>12507</v>
      </c>
      <c r="H204" s="6" t="s">
        <v>3430</v>
      </c>
      <c r="I204" s="6" t="s">
        <v>15181</v>
      </c>
      <c r="J204" s="6" t="s">
        <v>15557</v>
      </c>
    </row>
    <row r="205" spans="7:10" ht="22.5" x14ac:dyDescent="0.2">
      <c r="G205" s="6" t="s">
        <v>12507</v>
      </c>
      <c r="H205" s="6" t="s">
        <v>3430</v>
      </c>
      <c r="I205" s="6" t="s">
        <v>15181</v>
      </c>
      <c r="J205" s="6" t="s">
        <v>15181</v>
      </c>
    </row>
    <row r="206" spans="7:10" x14ac:dyDescent="0.2">
      <c r="G206" s="6" t="s">
        <v>12507</v>
      </c>
      <c r="H206" s="6" t="s">
        <v>3430</v>
      </c>
      <c r="I206" s="6" t="s">
        <v>13826</v>
      </c>
      <c r="J206" s="6" t="s">
        <v>12375</v>
      </c>
    </row>
    <row r="207" spans="7:10" x14ac:dyDescent="0.2">
      <c r="G207" s="6" t="s">
        <v>12507</v>
      </c>
      <c r="H207" s="6" t="s">
        <v>3430</v>
      </c>
      <c r="I207" s="6" t="s">
        <v>13826</v>
      </c>
      <c r="J207" s="6" t="s">
        <v>13826</v>
      </c>
    </row>
    <row r="208" spans="7:10" x14ac:dyDescent="0.2">
      <c r="G208" s="6" t="s">
        <v>5958</v>
      </c>
      <c r="H208" s="6" t="s">
        <v>5614</v>
      </c>
      <c r="I208" s="6" t="s">
        <v>14255</v>
      </c>
      <c r="J208" s="6" t="s">
        <v>9263</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12132</v>
      </c>
      <c r="J212" s="6" t="s">
        <v>17108</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10312</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9130</v>
      </c>
    </row>
    <row r="221" spans="7:10" x14ac:dyDescent="0.2">
      <c r="G221" s="6" t="s">
        <v>5958</v>
      </c>
      <c r="H221" s="6" t="s">
        <v>5614</v>
      </c>
      <c r="I221" s="6" t="s">
        <v>13097</v>
      </c>
      <c r="J221" s="6" t="s">
        <v>13097</v>
      </c>
    </row>
    <row r="222" spans="7:10" x14ac:dyDescent="0.2">
      <c r="G222" s="6" t="s">
        <v>5958</v>
      </c>
      <c r="H222" s="6" t="s">
        <v>2698</v>
      </c>
      <c r="I222" s="6" t="s">
        <v>7099</v>
      </c>
      <c r="J222" s="6" t="s">
        <v>7099</v>
      </c>
    </row>
    <row r="223" spans="7:10" x14ac:dyDescent="0.2">
      <c r="G223" s="6" t="s">
        <v>5958</v>
      </c>
      <c r="H223" s="6" t="s">
        <v>2698</v>
      </c>
      <c r="I223" s="6" t="s">
        <v>10380</v>
      </c>
      <c r="J223" s="6" t="s">
        <v>10380</v>
      </c>
    </row>
    <row r="224" spans="7:10" x14ac:dyDescent="0.2">
      <c r="G224" s="6" t="s">
        <v>5958</v>
      </c>
      <c r="H224" s="6" t="s">
        <v>2698</v>
      </c>
      <c r="I224" s="6" t="s">
        <v>15448</v>
      </c>
      <c r="J224" s="6" t="s">
        <v>11213</v>
      </c>
    </row>
    <row r="225" spans="7:10" x14ac:dyDescent="0.2">
      <c r="G225" s="6" t="s">
        <v>5958</v>
      </c>
      <c r="H225" s="6" t="s">
        <v>2698</v>
      </c>
      <c r="I225" s="6" t="s">
        <v>15448</v>
      </c>
      <c r="J225" s="6" t="s">
        <v>15448</v>
      </c>
    </row>
    <row r="226" spans="7:10" x14ac:dyDescent="0.2">
      <c r="G226" s="6" t="s">
        <v>5958</v>
      </c>
      <c r="H226" s="6" t="s">
        <v>2698</v>
      </c>
      <c r="I226" s="6" t="s">
        <v>10074</v>
      </c>
      <c r="J226" s="6" t="s">
        <v>10074</v>
      </c>
    </row>
    <row r="227" spans="7:10" x14ac:dyDescent="0.2">
      <c r="G227" s="6" t="s">
        <v>5958</v>
      </c>
      <c r="H227" s="6" t="s">
        <v>2698</v>
      </c>
      <c r="I227" s="6" t="s">
        <v>10074</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11009</v>
      </c>
      <c r="J230" s="6" t="s">
        <v>5614</v>
      </c>
    </row>
    <row r="231" spans="7:10" x14ac:dyDescent="0.2">
      <c r="G231" s="6" t="s">
        <v>5958</v>
      </c>
      <c r="H231" s="6" t="s">
        <v>2698</v>
      </c>
      <c r="I231" s="6" t="s">
        <v>11009</v>
      </c>
      <c r="J231" s="6" t="s">
        <v>11009</v>
      </c>
    </row>
    <row r="232" spans="7:10" x14ac:dyDescent="0.2">
      <c r="G232" s="6" t="s">
        <v>5958</v>
      </c>
      <c r="H232" s="6" t="s">
        <v>2698</v>
      </c>
      <c r="I232" s="6" t="s">
        <v>4288</v>
      </c>
      <c r="J232" s="6" t="s">
        <v>4288</v>
      </c>
    </row>
    <row r="233" spans="7:10" x14ac:dyDescent="0.2">
      <c r="G233" s="6" t="s">
        <v>5958</v>
      </c>
      <c r="H233" s="6" t="s">
        <v>2698</v>
      </c>
      <c r="I233" s="6" t="s">
        <v>12928</v>
      </c>
      <c r="J233" s="6" t="s">
        <v>2859</v>
      </c>
    </row>
    <row r="234" spans="7:10" x14ac:dyDescent="0.2">
      <c r="G234" s="6" t="s">
        <v>5958</v>
      </c>
      <c r="H234" s="6" t="s">
        <v>2698</v>
      </c>
      <c r="I234" s="6" t="s">
        <v>12928</v>
      </c>
      <c r="J234" s="6" t="s">
        <v>12928</v>
      </c>
    </row>
    <row r="235" spans="7:10" x14ac:dyDescent="0.2">
      <c r="G235" s="6" t="s">
        <v>5958</v>
      </c>
      <c r="H235" s="6" t="s">
        <v>2698</v>
      </c>
      <c r="I235" s="6" t="s">
        <v>4564</v>
      </c>
      <c r="J235" s="6" t="s">
        <v>4564</v>
      </c>
    </row>
    <row r="236" spans="7:10" ht="22.5" x14ac:dyDescent="0.2">
      <c r="G236" s="6" t="s">
        <v>5958</v>
      </c>
      <c r="H236" s="6" t="s">
        <v>2698</v>
      </c>
      <c r="I236" s="6" t="s">
        <v>11267</v>
      </c>
      <c r="J236" s="6" t="s">
        <v>5026</v>
      </c>
    </row>
    <row r="237" spans="7:10" ht="22.5" x14ac:dyDescent="0.2">
      <c r="G237" s="6" t="s">
        <v>5958</v>
      </c>
      <c r="H237" s="6" t="s">
        <v>2698</v>
      </c>
      <c r="I237" s="6" t="s">
        <v>11267</v>
      </c>
      <c r="J237" s="6" t="s">
        <v>7184</v>
      </c>
    </row>
    <row r="238" spans="7:10" ht="22.5" x14ac:dyDescent="0.2">
      <c r="G238" s="6" t="s">
        <v>5958</v>
      </c>
      <c r="H238" s="6" t="s">
        <v>2698</v>
      </c>
      <c r="I238" s="6" t="s">
        <v>11267</v>
      </c>
      <c r="J238" s="6" t="s">
        <v>11267</v>
      </c>
    </row>
    <row r="239" spans="7:10" ht="22.5" x14ac:dyDescent="0.2">
      <c r="G239" s="6" t="s">
        <v>5958</v>
      </c>
      <c r="H239" s="6" t="s">
        <v>2698</v>
      </c>
      <c r="I239" s="6" t="s">
        <v>11267</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12705</v>
      </c>
      <c r="I244" s="6" t="s">
        <v>8766</v>
      </c>
      <c r="J244" s="6" t="s">
        <v>14190</v>
      </c>
    </row>
    <row r="245" spans="7:10" x14ac:dyDescent="0.2">
      <c r="G245" s="6" t="s">
        <v>5958</v>
      </c>
      <c r="H245" s="6" t="s">
        <v>12705</v>
      </c>
      <c r="I245" s="6" t="s">
        <v>8766</v>
      </c>
      <c r="J245" s="6" t="s">
        <v>8766</v>
      </c>
    </row>
    <row r="246" spans="7:10" x14ac:dyDescent="0.2">
      <c r="G246" s="6" t="s">
        <v>5958</v>
      </c>
      <c r="H246" s="6" t="s">
        <v>12705</v>
      </c>
      <c r="I246" s="6" t="s">
        <v>8766</v>
      </c>
      <c r="J246" s="6" t="s">
        <v>3012</v>
      </c>
    </row>
    <row r="247" spans="7:10" x14ac:dyDescent="0.2">
      <c r="G247" s="6" t="s">
        <v>5958</v>
      </c>
      <c r="H247" s="6" t="s">
        <v>12705</v>
      </c>
      <c r="I247" s="6" t="s">
        <v>11024</v>
      </c>
      <c r="J247" s="6" t="s">
        <v>11024</v>
      </c>
    </row>
    <row r="248" spans="7:10" x14ac:dyDescent="0.2">
      <c r="G248" s="6" t="s">
        <v>5958</v>
      </c>
      <c r="H248" s="6" t="s">
        <v>12705</v>
      </c>
      <c r="I248" s="6" t="s">
        <v>11024</v>
      </c>
      <c r="J248" s="6" t="s">
        <v>17507</v>
      </c>
    </row>
    <row r="249" spans="7:10" x14ac:dyDescent="0.2">
      <c r="G249" s="6" t="s">
        <v>5958</v>
      </c>
      <c r="H249" s="6" t="s">
        <v>12705</v>
      </c>
      <c r="I249" s="6" t="s">
        <v>5605</v>
      </c>
      <c r="J249" s="6" t="s">
        <v>15670</v>
      </c>
    </row>
    <row r="250" spans="7:10" x14ac:dyDescent="0.2">
      <c r="G250" s="6" t="s">
        <v>5958</v>
      </c>
      <c r="H250" s="6" t="s">
        <v>12705</v>
      </c>
      <c r="I250" s="6" t="s">
        <v>5605</v>
      </c>
      <c r="J250" s="6" t="s">
        <v>7713</v>
      </c>
    </row>
    <row r="251" spans="7:10" x14ac:dyDescent="0.2">
      <c r="G251" s="6" t="s">
        <v>5958</v>
      </c>
      <c r="H251" s="6" t="s">
        <v>12705</v>
      </c>
      <c r="I251" s="6" t="s">
        <v>5605</v>
      </c>
      <c r="J251" s="6" t="s">
        <v>5605</v>
      </c>
    </row>
    <row r="252" spans="7:10" x14ac:dyDescent="0.2">
      <c r="G252" s="6" t="s">
        <v>5958</v>
      </c>
      <c r="H252" s="6" t="s">
        <v>12705</v>
      </c>
      <c r="I252" s="6" t="s">
        <v>10764</v>
      </c>
      <c r="J252" s="6" t="s">
        <v>10764</v>
      </c>
    </row>
    <row r="253" spans="7:10" x14ac:dyDescent="0.2">
      <c r="G253" s="6" t="s">
        <v>5958</v>
      </c>
      <c r="H253" s="6" t="s">
        <v>12705</v>
      </c>
      <c r="I253" s="6" t="s">
        <v>14792</v>
      </c>
      <c r="J253" s="6" t="s">
        <v>14792</v>
      </c>
    </row>
    <row r="254" spans="7:10" x14ac:dyDescent="0.2">
      <c r="G254" s="6" t="s">
        <v>5958</v>
      </c>
      <c r="H254" s="6" t="s">
        <v>12705</v>
      </c>
      <c r="I254" s="6" t="s">
        <v>11956</v>
      </c>
      <c r="J254" s="6" t="s">
        <v>2410</v>
      </c>
    </row>
    <row r="255" spans="7:10" x14ac:dyDescent="0.2">
      <c r="G255" s="6" t="s">
        <v>5958</v>
      </c>
      <c r="H255" s="6" t="s">
        <v>12705</v>
      </c>
      <c r="I255" s="6" t="s">
        <v>11956</v>
      </c>
      <c r="J255" s="6" t="s">
        <v>11956</v>
      </c>
    </row>
    <row r="256" spans="7:10" x14ac:dyDescent="0.2">
      <c r="G256" s="6" t="s">
        <v>5958</v>
      </c>
      <c r="H256" s="6" t="s">
        <v>18822</v>
      </c>
      <c r="I256" s="6" t="s">
        <v>10495</v>
      </c>
      <c r="J256" s="6" t="s">
        <v>14373</v>
      </c>
    </row>
    <row r="257" spans="7:10" x14ac:dyDescent="0.2">
      <c r="G257" s="6" t="s">
        <v>5958</v>
      </c>
      <c r="H257" s="6" t="s">
        <v>18822</v>
      </c>
      <c r="I257" s="6" t="s">
        <v>10495</v>
      </c>
      <c r="J257" s="6" t="s">
        <v>10495</v>
      </c>
    </row>
    <row r="258" spans="7:10" x14ac:dyDescent="0.2">
      <c r="G258" s="6" t="s">
        <v>5958</v>
      </c>
      <c r="H258" s="6" t="s">
        <v>18822</v>
      </c>
      <c r="I258" s="6" t="s">
        <v>18822</v>
      </c>
      <c r="J258" s="6" t="s">
        <v>12680</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18604</v>
      </c>
    </row>
    <row r="264" spans="7:10" ht="22.5" x14ac:dyDescent="0.2">
      <c r="G264" s="6" t="s">
        <v>16542</v>
      </c>
      <c r="H264" s="6" t="s">
        <v>16564</v>
      </c>
      <c r="I264" s="6" t="s">
        <v>3653</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9346</v>
      </c>
    </row>
    <row r="269" spans="7:10" x14ac:dyDescent="0.2">
      <c r="G269" s="6" t="s">
        <v>16542</v>
      </c>
      <c r="H269" s="6" t="s">
        <v>8704</v>
      </c>
      <c r="I269" s="6" t="s">
        <v>8704</v>
      </c>
      <c r="J269" s="6" t="s">
        <v>18795</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9644</v>
      </c>
      <c r="I279" s="6" t="s">
        <v>8846</v>
      </c>
      <c r="J279" s="6" t="s">
        <v>8846</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5588</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10328</v>
      </c>
    </row>
    <row r="294" spans="7:10" ht="22.5" x14ac:dyDescent="0.2">
      <c r="G294" s="6" t="s">
        <v>3080</v>
      </c>
      <c r="H294" s="6" t="s">
        <v>14448</v>
      </c>
      <c r="I294" s="6" t="s">
        <v>14364</v>
      </c>
      <c r="J294" s="6" t="s">
        <v>73</v>
      </c>
    </row>
    <row r="295" spans="7:10" ht="22.5" x14ac:dyDescent="0.2">
      <c r="G295" s="6" t="s">
        <v>3080</v>
      </c>
      <c r="H295" s="6" t="s">
        <v>14448</v>
      </c>
      <c r="I295" s="6" t="s">
        <v>11467</v>
      </c>
      <c r="J295" s="6" t="s">
        <v>9410</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9376</v>
      </c>
    </row>
    <row r="308" spans="7:10" ht="22.5" x14ac:dyDescent="0.2">
      <c r="G308" s="6" t="s">
        <v>18355</v>
      </c>
      <c r="H308" s="6" t="s">
        <v>6673</v>
      </c>
      <c r="I308" s="6" t="s">
        <v>51</v>
      </c>
      <c r="J308" s="6" t="s">
        <v>12224</v>
      </c>
    </row>
    <row r="309" spans="7:10" ht="22.5" x14ac:dyDescent="0.2">
      <c r="G309" s="6" t="s">
        <v>18355</v>
      </c>
      <c r="H309" s="6" t="s">
        <v>6673</v>
      </c>
      <c r="I309" s="6" t="s">
        <v>51</v>
      </c>
      <c r="J309" s="6" t="s">
        <v>12695</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9653</v>
      </c>
      <c r="J314" s="6" t="s">
        <v>9653</v>
      </c>
    </row>
    <row r="315" spans="7:10" x14ac:dyDescent="0.2">
      <c r="G315" s="6" t="s">
        <v>18355</v>
      </c>
      <c r="H315" s="6" t="s">
        <v>6673</v>
      </c>
      <c r="I315" s="6" t="s">
        <v>9653</v>
      </c>
      <c r="J315" s="6" t="s">
        <v>5825</v>
      </c>
    </row>
    <row r="316" spans="7:10" ht="22.5" x14ac:dyDescent="0.2">
      <c r="G316" s="6" t="s">
        <v>18355</v>
      </c>
      <c r="H316" s="6" t="s">
        <v>6673</v>
      </c>
      <c r="I316" s="6" t="s">
        <v>12891</v>
      </c>
      <c r="J316" s="6" t="s">
        <v>6859</v>
      </c>
    </row>
    <row r="317" spans="7:10" ht="22.5" x14ac:dyDescent="0.2">
      <c r="G317" s="6" t="s">
        <v>18355</v>
      </c>
      <c r="H317" s="6" t="s">
        <v>6673</v>
      </c>
      <c r="I317" s="6" t="s">
        <v>12891</v>
      </c>
      <c r="J317" s="6" t="s">
        <v>12891</v>
      </c>
    </row>
    <row r="318" spans="7:10" ht="22.5" x14ac:dyDescent="0.2">
      <c r="G318" s="6" t="s">
        <v>18355</v>
      </c>
      <c r="H318" s="6" t="s">
        <v>6673</v>
      </c>
      <c r="I318" s="6" t="s">
        <v>12891</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3698</v>
      </c>
    </row>
    <row r="326" spans="7:10" x14ac:dyDescent="0.2">
      <c r="G326" s="6" t="s">
        <v>18355</v>
      </c>
      <c r="H326" s="6" t="s">
        <v>6673</v>
      </c>
      <c r="I326" s="6" t="s">
        <v>2227</v>
      </c>
      <c r="J326" s="6" t="s">
        <v>2227</v>
      </c>
    </row>
    <row r="327" spans="7:10" x14ac:dyDescent="0.2">
      <c r="G327" s="6" t="s">
        <v>18355</v>
      </c>
      <c r="H327" s="6" t="s">
        <v>6673</v>
      </c>
      <c r="I327" s="6" t="s">
        <v>12422</v>
      </c>
      <c r="J327" s="6" t="s">
        <v>7228</v>
      </c>
    </row>
    <row r="328" spans="7:10" x14ac:dyDescent="0.2">
      <c r="G328" s="6" t="s">
        <v>18355</v>
      </c>
      <c r="H328" s="6" t="s">
        <v>6673</v>
      </c>
      <c r="I328" s="6" t="s">
        <v>12422</v>
      </c>
      <c r="J328" s="6" t="s">
        <v>4285</v>
      </c>
    </row>
    <row r="329" spans="7:10" x14ac:dyDescent="0.2">
      <c r="G329" s="6" t="s">
        <v>18355</v>
      </c>
      <c r="H329" s="6" t="s">
        <v>6673</v>
      </c>
      <c r="I329" s="6" t="s">
        <v>12422</v>
      </c>
      <c r="J329" s="6" t="s">
        <v>6331</v>
      </c>
    </row>
    <row r="330" spans="7:10" x14ac:dyDescent="0.2">
      <c r="G330" s="6" t="s">
        <v>18355</v>
      </c>
      <c r="H330" s="6" t="s">
        <v>6673</v>
      </c>
      <c r="I330" s="6" t="s">
        <v>12422</v>
      </c>
      <c r="J330" s="6" t="s">
        <v>12422</v>
      </c>
    </row>
    <row r="331" spans="7:10" x14ac:dyDescent="0.2">
      <c r="G331" s="6" t="s">
        <v>18355</v>
      </c>
      <c r="H331" s="6" t="s">
        <v>6673</v>
      </c>
      <c r="I331" s="6" t="s">
        <v>11180</v>
      </c>
      <c r="J331" s="6" t="s">
        <v>4435</v>
      </c>
    </row>
    <row r="332" spans="7:10" x14ac:dyDescent="0.2">
      <c r="G332" s="6" t="s">
        <v>18355</v>
      </c>
      <c r="H332" s="6" t="s">
        <v>6673</v>
      </c>
      <c r="I332" s="6" t="s">
        <v>11180</v>
      </c>
      <c r="J332" s="6" t="s">
        <v>11640</v>
      </c>
    </row>
    <row r="333" spans="7:10" x14ac:dyDescent="0.2">
      <c r="G333" s="6" t="s">
        <v>18355</v>
      </c>
      <c r="H333" s="6" t="s">
        <v>6673</v>
      </c>
      <c r="I333" s="6" t="s">
        <v>11180</v>
      </c>
      <c r="J333" s="6" t="s">
        <v>16932</v>
      </c>
    </row>
    <row r="334" spans="7:10" x14ac:dyDescent="0.2">
      <c r="G334" s="6" t="s">
        <v>18355</v>
      </c>
      <c r="H334" s="6" t="s">
        <v>6673</v>
      </c>
      <c r="I334" s="6" t="s">
        <v>11180</v>
      </c>
      <c r="J334" s="6" t="s">
        <v>11180</v>
      </c>
    </row>
    <row r="335" spans="7:10" x14ac:dyDescent="0.2">
      <c r="G335" s="6" t="s">
        <v>18355</v>
      </c>
      <c r="H335" s="6" t="s">
        <v>5155</v>
      </c>
      <c r="I335" s="6" t="s">
        <v>9103</v>
      </c>
      <c r="J335" s="6" t="s">
        <v>9103</v>
      </c>
    </row>
    <row r="336" spans="7:10" x14ac:dyDescent="0.2">
      <c r="G336" s="6" t="s">
        <v>18355</v>
      </c>
      <c r="H336" s="6" t="s">
        <v>5155</v>
      </c>
      <c r="I336" s="6" t="s">
        <v>9103</v>
      </c>
      <c r="J336" s="6" t="s">
        <v>12601</v>
      </c>
    </row>
    <row r="337" spans="7:10" x14ac:dyDescent="0.2">
      <c r="G337" s="6" t="s">
        <v>18355</v>
      </c>
      <c r="H337" s="6" t="s">
        <v>5155</v>
      </c>
      <c r="I337" s="6" t="s">
        <v>9103</v>
      </c>
      <c r="J337" s="6" t="s">
        <v>14359</v>
      </c>
    </row>
    <row r="338" spans="7:10" x14ac:dyDescent="0.2">
      <c r="G338" s="6" t="s">
        <v>18355</v>
      </c>
      <c r="H338" s="6" t="s">
        <v>5155</v>
      </c>
      <c r="I338" s="6" t="s">
        <v>9103</v>
      </c>
      <c r="J338" s="6" t="s">
        <v>12415</v>
      </c>
    </row>
    <row r="339" spans="7:10" x14ac:dyDescent="0.2">
      <c r="G339" s="6" t="s">
        <v>18355</v>
      </c>
      <c r="H339" s="6" t="s">
        <v>5155</v>
      </c>
      <c r="I339" s="6" t="s">
        <v>9103</v>
      </c>
      <c r="J339" s="6" t="s">
        <v>16455</v>
      </c>
    </row>
    <row r="340" spans="7:10" x14ac:dyDescent="0.2">
      <c r="G340" s="6" t="s">
        <v>18355</v>
      </c>
      <c r="H340" s="6" t="s">
        <v>5155</v>
      </c>
      <c r="I340" s="6" t="s">
        <v>9103</v>
      </c>
      <c r="J340" s="6" t="s">
        <v>4889</v>
      </c>
    </row>
    <row r="341" spans="7:10" x14ac:dyDescent="0.2">
      <c r="G341" s="6" t="s">
        <v>18355</v>
      </c>
      <c r="H341" s="6" t="s">
        <v>5155</v>
      </c>
      <c r="I341" s="6" t="s">
        <v>9103</v>
      </c>
      <c r="J341" s="6" t="s">
        <v>16702</v>
      </c>
    </row>
    <row r="342" spans="7:10" x14ac:dyDescent="0.2">
      <c r="G342" s="6" t="s">
        <v>18355</v>
      </c>
      <c r="H342" s="6" t="s">
        <v>5155</v>
      </c>
      <c r="I342" s="6" t="s">
        <v>9103</v>
      </c>
      <c r="J342" s="6" t="s">
        <v>16647</v>
      </c>
    </row>
    <row r="343" spans="7:10" x14ac:dyDescent="0.2">
      <c r="G343" s="6" t="s">
        <v>18355</v>
      </c>
      <c r="H343" s="6" t="s">
        <v>5155</v>
      </c>
      <c r="I343" s="6" t="s">
        <v>9103</v>
      </c>
      <c r="J343" s="6" t="s">
        <v>6289</v>
      </c>
    </row>
    <row r="344" spans="7:10" x14ac:dyDescent="0.2">
      <c r="G344" s="6" t="s">
        <v>18355</v>
      </c>
      <c r="H344" s="6" t="s">
        <v>5155</v>
      </c>
      <c r="I344" s="6" t="s">
        <v>9103</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17637</v>
      </c>
      <c r="J350" s="6" t="s">
        <v>12240</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12498</v>
      </c>
      <c r="J353" s="6" t="s">
        <v>12498</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2654</v>
      </c>
    </row>
    <row r="359" spans="7:10" x14ac:dyDescent="0.2">
      <c r="G359" s="6" t="s">
        <v>18355</v>
      </c>
      <c r="H359" s="6" t="s">
        <v>15160</v>
      </c>
      <c r="I359" s="6" t="s">
        <v>18274</v>
      </c>
      <c r="J359" s="6" t="s">
        <v>3569</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17539</v>
      </c>
      <c r="H369" s="6" t="s">
        <v>10724</v>
      </c>
      <c r="I369" s="6" t="s">
        <v>17680</v>
      </c>
      <c r="J369" s="6" t="s">
        <v>6370</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11789</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3949</v>
      </c>
    </row>
    <row r="375" spans="7:10" ht="22.5" x14ac:dyDescent="0.2">
      <c r="G375" s="6" t="s">
        <v>17539</v>
      </c>
      <c r="H375" s="6" t="s">
        <v>10724</v>
      </c>
      <c r="I375" s="6" t="s">
        <v>18073</v>
      </c>
      <c r="J375" s="6" t="s">
        <v>10887</v>
      </c>
    </row>
    <row r="376" spans="7:10" ht="22.5" x14ac:dyDescent="0.2">
      <c r="G376" s="6" t="s">
        <v>17539</v>
      </c>
      <c r="H376" s="6" t="s">
        <v>628</v>
      </c>
      <c r="I376" s="6" t="s">
        <v>12142</v>
      </c>
      <c r="J376" s="6" t="s">
        <v>6992</v>
      </c>
    </row>
    <row r="377" spans="7:10" ht="22.5" x14ac:dyDescent="0.2">
      <c r="G377" s="6" t="s">
        <v>17539</v>
      </c>
      <c r="H377" s="6" t="s">
        <v>628</v>
      </c>
      <c r="I377" s="6" t="s">
        <v>12142</v>
      </c>
      <c r="J377" s="6" t="s">
        <v>9385</v>
      </c>
    </row>
    <row r="378" spans="7:10" ht="22.5" x14ac:dyDescent="0.2">
      <c r="G378" s="6" t="s">
        <v>17539</v>
      </c>
      <c r="H378" s="6" t="s">
        <v>628</v>
      </c>
      <c r="I378" s="6" t="s">
        <v>12142</v>
      </c>
      <c r="J378" s="6" t="s">
        <v>12142</v>
      </c>
    </row>
    <row r="379" spans="7:10" ht="22.5" x14ac:dyDescent="0.2">
      <c r="G379" s="6" t="s">
        <v>17539</v>
      </c>
      <c r="H379" s="6" t="s">
        <v>628</v>
      </c>
      <c r="I379" s="6" t="s">
        <v>12142</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10102</v>
      </c>
    </row>
    <row r="382" spans="7:10" ht="22.5" x14ac:dyDescent="0.2">
      <c r="G382" s="6" t="s">
        <v>17539</v>
      </c>
      <c r="H382" s="6" t="s">
        <v>628</v>
      </c>
      <c r="I382" s="6" t="s">
        <v>3958</v>
      </c>
      <c r="J382" s="6" t="s">
        <v>3958</v>
      </c>
    </row>
    <row r="383" spans="7:10" x14ac:dyDescent="0.2">
      <c r="G383" s="6" t="s">
        <v>17539</v>
      </c>
      <c r="H383" s="6" t="s">
        <v>7757</v>
      </c>
      <c r="I383" s="6" t="s">
        <v>3619</v>
      </c>
      <c r="J383" s="6" t="s">
        <v>3619</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11492</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12252</v>
      </c>
    </row>
    <row r="6" spans="1:2" x14ac:dyDescent="0.25">
      <c r="A6" s="62">
        <v>10101507</v>
      </c>
      <c r="B6" s="63" t="s">
        <v>10585</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9956</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13659</v>
      </c>
    </row>
    <row r="17" spans="1:2" x14ac:dyDescent="0.25">
      <c r="A17" s="62">
        <v>10101601</v>
      </c>
      <c r="B17" s="63" t="s">
        <v>5544</v>
      </c>
    </row>
    <row r="18" spans="1:2" x14ac:dyDescent="0.25">
      <c r="A18" s="62">
        <v>10101602</v>
      </c>
      <c r="B18" s="63" t="s">
        <v>8485</v>
      </c>
    </row>
    <row r="19" spans="1:2" x14ac:dyDescent="0.25">
      <c r="A19" s="62">
        <v>10101603</v>
      </c>
      <c r="B19" s="63" t="s">
        <v>12682</v>
      </c>
    </row>
    <row r="20" spans="1:2" x14ac:dyDescent="0.25">
      <c r="A20" s="62">
        <v>10101604</v>
      </c>
      <c r="B20" s="63" t="s">
        <v>9167</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14218</v>
      </c>
    </row>
    <row r="29" spans="1:2" x14ac:dyDescent="0.25">
      <c r="A29" s="62">
        <v>10101803</v>
      </c>
      <c r="B29" s="63" t="s">
        <v>14682</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10739</v>
      </c>
    </row>
    <row r="34" spans="1:2" x14ac:dyDescent="0.25">
      <c r="A34" s="62">
        <v>10101808</v>
      </c>
      <c r="B34" s="63" t="s">
        <v>7434</v>
      </c>
    </row>
    <row r="35" spans="1:2" x14ac:dyDescent="0.25">
      <c r="A35" s="62">
        <v>10101901</v>
      </c>
      <c r="B35" s="63" t="s">
        <v>10156</v>
      </c>
    </row>
    <row r="36" spans="1:2" x14ac:dyDescent="0.25">
      <c r="A36" s="62">
        <v>10101902</v>
      </c>
      <c r="B36" s="63" t="s">
        <v>14168</v>
      </c>
    </row>
    <row r="37" spans="1:2" x14ac:dyDescent="0.25">
      <c r="A37" s="62">
        <v>10101903</v>
      </c>
      <c r="B37" s="63" t="s">
        <v>8346</v>
      </c>
    </row>
    <row r="38" spans="1:2" x14ac:dyDescent="0.25">
      <c r="A38" s="62">
        <v>10101904</v>
      </c>
      <c r="B38" s="63" t="s">
        <v>16404</v>
      </c>
    </row>
    <row r="39" spans="1:2" x14ac:dyDescent="0.25">
      <c r="A39" s="62">
        <v>10102001</v>
      </c>
      <c r="B39" s="63" t="s">
        <v>9777</v>
      </c>
    </row>
    <row r="40" spans="1:2" x14ac:dyDescent="0.25">
      <c r="A40" s="62">
        <v>10102002</v>
      </c>
      <c r="B40" s="63" t="s">
        <v>4570</v>
      </c>
    </row>
    <row r="41" spans="1:2" x14ac:dyDescent="0.25">
      <c r="A41" s="62">
        <v>10111301</v>
      </c>
      <c r="B41" s="63" t="s">
        <v>17400</v>
      </c>
    </row>
    <row r="42" spans="1:2" x14ac:dyDescent="0.25">
      <c r="A42" s="62">
        <v>10111302</v>
      </c>
      <c r="B42" s="63" t="s">
        <v>17110</v>
      </c>
    </row>
    <row r="43" spans="1:2" x14ac:dyDescent="0.25">
      <c r="A43" s="62">
        <v>10111303</v>
      </c>
      <c r="B43" s="63" t="s">
        <v>12216</v>
      </c>
    </row>
    <row r="44" spans="1:2" x14ac:dyDescent="0.25">
      <c r="A44" s="62">
        <v>10111304</v>
      </c>
      <c r="B44" s="63" t="s">
        <v>7704</v>
      </c>
    </row>
    <row r="45" spans="1:2" x14ac:dyDescent="0.25">
      <c r="A45" s="62">
        <v>10111305</v>
      </c>
      <c r="B45" s="63" t="s">
        <v>16781</v>
      </c>
    </row>
    <row r="46" spans="1:2" x14ac:dyDescent="0.25">
      <c r="A46" s="62">
        <v>10111306</v>
      </c>
      <c r="B46" s="63" t="s">
        <v>18290</v>
      </c>
    </row>
    <row r="47" spans="1:2" x14ac:dyDescent="0.25">
      <c r="A47" s="62">
        <v>10111307</v>
      </c>
      <c r="B47" s="63" t="s">
        <v>11507</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15844</v>
      </c>
    </row>
    <row r="57" spans="1:2" x14ac:dyDescent="0.25">
      <c r="A57" s="62">
        <v>10121604</v>
      </c>
      <c r="B57" s="63" t="s">
        <v>14703</v>
      </c>
    </row>
    <row r="58" spans="1:2" x14ac:dyDescent="0.25">
      <c r="A58" s="62">
        <v>10121701</v>
      </c>
      <c r="B58" s="63" t="s">
        <v>13992</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3463</v>
      </c>
    </row>
    <row r="65" spans="1:2" x14ac:dyDescent="0.25">
      <c r="A65" s="62">
        <v>10121805</v>
      </c>
      <c r="B65" s="63" t="s">
        <v>12714</v>
      </c>
    </row>
    <row r="66" spans="1:2" x14ac:dyDescent="0.25">
      <c r="A66" s="62">
        <v>10121806</v>
      </c>
      <c r="B66" s="63" t="s">
        <v>3230</v>
      </c>
    </row>
    <row r="67" spans="1:2" x14ac:dyDescent="0.25">
      <c r="A67" s="62">
        <v>10121901</v>
      </c>
      <c r="B67" s="63" t="s">
        <v>7683</v>
      </c>
    </row>
    <row r="68" spans="1:2" x14ac:dyDescent="0.25">
      <c r="A68" s="62">
        <v>10122001</v>
      </c>
      <c r="B68" s="63" t="s">
        <v>4466</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14954</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11378</v>
      </c>
    </row>
    <row r="93" spans="1:2" x14ac:dyDescent="0.25">
      <c r="A93" s="62">
        <v>10141607</v>
      </c>
      <c r="B93" s="63" t="s">
        <v>4279</v>
      </c>
    </row>
    <row r="94" spans="1:2" x14ac:dyDescent="0.25">
      <c r="A94" s="62">
        <v>10141608</v>
      </c>
      <c r="B94" s="63" t="s">
        <v>6187</v>
      </c>
    </row>
    <row r="95" spans="1:2" x14ac:dyDescent="0.25">
      <c r="A95" s="62">
        <v>10141609</v>
      </c>
      <c r="B95" s="63" t="s">
        <v>7450</v>
      </c>
    </row>
    <row r="96" spans="1:2" x14ac:dyDescent="0.25">
      <c r="A96" s="62">
        <v>10141610</v>
      </c>
      <c r="B96" s="63" t="s">
        <v>14401</v>
      </c>
    </row>
    <row r="97" spans="1:2" x14ac:dyDescent="0.25">
      <c r="A97" s="62">
        <v>10141611</v>
      </c>
      <c r="B97" s="63" t="s">
        <v>11663</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14685</v>
      </c>
    </row>
    <row r="102" spans="1:2" x14ac:dyDescent="0.25">
      <c r="A102" s="62">
        <v>10151505</v>
      </c>
      <c r="B102" s="63" t="s">
        <v>4731</v>
      </c>
    </row>
    <row r="103" spans="1:2" x14ac:dyDescent="0.25">
      <c r="A103" s="62">
        <v>10151506</v>
      </c>
      <c r="B103" s="63" t="s">
        <v>16715</v>
      </c>
    </row>
    <row r="104" spans="1:2" x14ac:dyDescent="0.25">
      <c r="A104" s="62">
        <v>10151507</v>
      </c>
      <c r="B104" s="63" t="s">
        <v>4005</v>
      </c>
    </row>
    <row r="105" spans="1:2" x14ac:dyDescent="0.25">
      <c r="A105" s="62">
        <v>10151508</v>
      </c>
      <c r="B105" s="63" t="s">
        <v>16536</v>
      </c>
    </row>
    <row r="106" spans="1:2" x14ac:dyDescent="0.25">
      <c r="A106" s="62">
        <v>10151509</v>
      </c>
      <c r="B106" s="63" t="s">
        <v>7536</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13543</v>
      </c>
    </row>
    <row r="129" spans="1:2" x14ac:dyDescent="0.25">
      <c r="A129" s="62">
        <v>10151532</v>
      </c>
      <c r="B129" s="63" t="s">
        <v>10704</v>
      </c>
    </row>
    <row r="130" spans="1:2" x14ac:dyDescent="0.25">
      <c r="A130" s="62">
        <v>10151533</v>
      </c>
      <c r="B130" s="63" t="s">
        <v>15006</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3850</v>
      </c>
    </row>
    <row r="136" spans="1:2" x14ac:dyDescent="0.25">
      <c r="A136" s="62">
        <v>10151604</v>
      </c>
      <c r="B136" s="63" t="s">
        <v>15806</v>
      </c>
    </row>
    <row r="137" spans="1:2" x14ac:dyDescent="0.25">
      <c r="A137" s="62">
        <v>10151605</v>
      </c>
      <c r="B137" s="63" t="s">
        <v>12433</v>
      </c>
    </row>
    <row r="138" spans="1:2" x14ac:dyDescent="0.25">
      <c r="A138" s="62">
        <v>10151606</v>
      </c>
      <c r="B138" s="63" t="s">
        <v>1671</v>
      </c>
    </row>
    <row r="139" spans="1:2" x14ac:dyDescent="0.25">
      <c r="A139" s="62">
        <v>10151607</v>
      </c>
      <c r="B139" s="63" t="s">
        <v>4413</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3647</v>
      </c>
    </row>
    <row r="146" spans="1:2" x14ac:dyDescent="0.25">
      <c r="A146" s="62">
        <v>10151703</v>
      </c>
      <c r="B146" s="63" t="s">
        <v>14017</v>
      </c>
    </row>
    <row r="147" spans="1:2" x14ac:dyDescent="0.25">
      <c r="A147" s="62">
        <v>10151704</v>
      </c>
      <c r="B147" s="63" t="s">
        <v>8022</v>
      </c>
    </row>
    <row r="148" spans="1:2" x14ac:dyDescent="0.25">
      <c r="A148" s="62">
        <v>10151705</v>
      </c>
      <c r="B148" s="63" t="s">
        <v>17201</v>
      </c>
    </row>
    <row r="149" spans="1:2" x14ac:dyDescent="0.25">
      <c r="A149" s="62">
        <v>10151706</v>
      </c>
      <c r="B149" s="63" t="s">
        <v>7634</v>
      </c>
    </row>
    <row r="150" spans="1:2" x14ac:dyDescent="0.25">
      <c r="A150" s="62">
        <v>10151801</v>
      </c>
      <c r="B150" s="63" t="s">
        <v>11506</v>
      </c>
    </row>
    <row r="151" spans="1:2" x14ac:dyDescent="0.25">
      <c r="A151" s="62">
        <v>10151802</v>
      </c>
      <c r="B151" s="63" t="s">
        <v>16075</v>
      </c>
    </row>
    <row r="152" spans="1:2" x14ac:dyDescent="0.25">
      <c r="A152" s="62">
        <v>10151803</v>
      </c>
      <c r="B152" s="63" t="s">
        <v>9664</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14371</v>
      </c>
    </row>
    <row r="157" spans="1:2" x14ac:dyDescent="0.25">
      <c r="A157" s="62">
        <v>10151808</v>
      </c>
      <c r="B157" s="63" t="s">
        <v>16793</v>
      </c>
    </row>
    <row r="158" spans="1:2" x14ac:dyDescent="0.25">
      <c r="A158" s="62">
        <v>10151809</v>
      </c>
      <c r="B158" s="63" t="s">
        <v>3605</v>
      </c>
    </row>
    <row r="159" spans="1:2" x14ac:dyDescent="0.25">
      <c r="A159" s="62">
        <v>10151810</v>
      </c>
      <c r="B159" s="63" t="s">
        <v>1793</v>
      </c>
    </row>
    <row r="160" spans="1:2" x14ac:dyDescent="0.25">
      <c r="A160" s="62">
        <v>10151811</v>
      </c>
      <c r="B160" s="63" t="s">
        <v>7063</v>
      </c>
    </row>
    <row r="161" spans="1:2" x14ac:dyDescent="0.25">
      <c r="A161" s="62">
        <v>10151901</v>
      </c>
      <c r="B161" s="63" t="s">
        <v>17179</v>
      </c>
    </row>
    <row r="162" spans="1:2" x14ac:dyDescent="0.25">
      <c r="A162" s="62">
        <v>10151902</v>
      </c>
      <c r="B162" s="63" t="s">
        <v>13226</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13430</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12823</v>
      </c>
    </row>
    <row r="176" spans="1:2" x14ac:dyDescent="0.25">
      <c r="A176" s="62">
        <v>10152202</v>
      </c>
      <c r="B176" s="63" t="s">
        <v>10031</v>
      </c>
    </row>
    <row r="177" spans="1:2" x14ac:dyDescent="0.25">
      <c r="A177" s="62">
        <v>10161501</v>
      </c>
      <c r="B177" s="63" t="s">
        <v>17512</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14007</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10491</v>
      </c>
    </row>
    <row r="186" spans="1:2" x14ac:dyDescent="0.25">
      <c r="A186" s="62">
        <v>10161510</v>
      </c>
      <c r="B186" s="63" t="s">
        <v>11134</v>
      </c>
    </row>
    <row r="187" spans="1:2" x14ac:dyDescent="0.25">
      <c r="A187" s="62">
        <v>10161511</v>
      </c>
      <c r="B187" s="63" t="s">
        <v>7918</v>
      </c>
    </row>
    <row r="188" spans="1:2" x14ac:dyDescent="0.25">
      <c r="A188" s="62">
        <v>10161512</v>
      </c>
      <c r="B188" s="63" t="s">
        <v>8852</v>
      </c>
    </row>
    <row r="189" spans="1:2" x14ac:dyDescent="0.25">
      <c r="A189" s="62">
        <v>10161513</v>
      </c>
      <c r="B189" s="63" t="s">
        <v>14891</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16609</v>
      </c>
    </row>
    <row r="194" spans="1:2" x14ac:dyDescent="0.25">
      <c r="A194" s="62">
        <v>10161605</v>
      </c>
      <c r="B194" s="63" t="s">
        <v>13764</v>
      </c>
    </row>
    <row r="195" spans="1:2" x14ac:dyDescent="0.25">
      <c r="A195" s="62">
        <v>10161701</v>
      </c>
      <c r="B195" s="63" t="s">
        <v>3190</v>
      </c>
    </row>
    <row r="196" spans="1:2" x14ac:dyDescent="0.25">
      <c r="A196" s="62">
        <v>10161702</v>
      </c>
      <c r="B196" s="63" t="s">
        <v>13287</v>
      </c>
    </row>
    <row r="197" spans="1:2" x14ac:dyDescent="0.25">
      <c r="A197" s="62">
        <v>10161703</v>
      </c>
      <c r="B197" s="63" t="s">
        <v>12566</v>
      </c>
    </row>
    <row r="198" spans="1:2" x14ac:dyDescent="0.25">
      <c r="A198" s="62">
        <v>10161704</v>
      </c>
      <c r="B198" s="63" t="s">
        <v>11298</v>
      </c>
    </row>
    <row r="199" spans="1:2" x14ac:dyDescent="0.25">
      <c r="A199" s="62">
        <v>10161705</v>
      </c>
      <c r="B199" s="63" t="s">
        <v>3152</v>
      </c>
    </row>
    <row r="200" spans="1:2" x14ac:dyDescent="0.25">
      <c r="A200" s="62">
        <v>10161707</v>
      </c>
      <c r="B200" s="63" t="s">
        <v>9718</v>
      </c>
    </row>
    <row r="201" spans="1:2" x14ac:dyDescent="0.25">
      <c r="A201" s="62">
        <v>10161801</v>
      </c>
      <c r="B201" s="63" t="s">
        <v>7792</v>
      </c>
    </row>
    <row r="202" spans="1:2" x14ac:dyDescent="0.25">
      <c r="A202" s="62">
        <v>10161802</v>
      </c>
      <c r="B202" s="63" t="s">
        <v>13524</v>
      </c>
    </row>
    <row r="203" spans="1:2" x14ac:dyDescent="0.25">
      <c r="A203" s="62">
        <v>10161803</v>
      </c>
      <c r="B203" s="63" t="s">
        <v>3520</v>
      </c>
    </row>
    <row r="204" spans="1:2" x14ac:dyDescent="0.25">
      <c r="A204" s="62">
        <v>10161804</v>
      </c>
      <c r="B204" s="63" t="s">
        <v>6603</v>
      </c>
    </row>
    <row r="205" spans="1:2" x14ac:dyDescent="0.25">
      <c r="A205" s="62">
        <v>10161901</v>
      </c>
      <c r="B205" s="63" t="s">
        <v>14760</v>
      </c>
    </row>
    <row r="206" spans="1:2" x14ac:dyDescent="0.25">
      <c r="A206" s="62">
        <v>10161902</v>
      </c>
      <c r="B206" s="63" t="s">
        <v>16836</v>
      </c>
    </row>
    <row r="207" spans="1:2" x14ac:dyDescent="0.25">
      <c r="A207" s="62">
        <v>10161903</v>
      </c>
      <c r="B207" s="63" t="s">
        <v>18012</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7318</v>
      </c>
    </row>
    <row r="223" spans="1:2" x14ac:dyDescent="0.25">
      <c r="A223" s="62">
        <v>10171702</v>
      </c>
      <c r="B223" s="63" t="s">
        <v>5084</v>
      </c>
    </row>
    <row r="224" spans="1:2" x14ac:dyDescent="0.25">
      <c r="A224" s="62">
        <v>10191506</v>
      </c>
      <c r="B224" s="63" t="s">
        <v>16992</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15087</v>
      </c>
    </row>
    <row r="229" spans="1:2" x14ac:dyDescent="0.25">
      <c r="A229" s="62">
        <v>10191703</v>
      </c>
      <c r="B229" s="63" t="s">
        <v>5994</v>
      </c>
    </row>
    <row r="230" spans="1:2" x14ac:dyDescent="0.25">
      <c r="A230" s="62">
        <v>10191704</v>
      </c>
      <c r="B230" s="63" t="s">
        <v>7961</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9598</v>
      </c>
    </row>
    <row r="240" spans="1:2" x14ac:dyDescent="0.25">
      <c r="A240" s="62">
        <v>11101508</v>
      </c>
      <c r="B240" s="63" t="s">
        <v>14635</v>
      </c>
    </row>
    <row r="241" spans="1:2" x14ac:dyDescent="0.25">
      <c r="A241" s="62">
        <v>11101509</v>
      </c>
      <c r="B241" s="63" t="s">
        <v>12521</v>
      </c>
    </row>
    <row r="242" spans="1:2" x14ac:dyDescent="0.25">
      <c r="A242" s="62">
        <v>11101510</v>
      </c>
      <c r="B242" s="63" t="s">
        <v>17279</v>
      </c>
    </row>
    <row r="243" spans="1:2" x14ac:dyDescent="0.25">
      <c r="A243" s="62">
        <v>11101511</v>
      </c>
      <c r="B243" s="63" t="s">
        <v>6291</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16605</v>
      </c>
    </row>
    <row r="248" spans="1:2" x14ac:dyDescent="0.25">
      <c r="A248" s="62">
        <v>11101516</v>
      </c>
      <c r="B248" s="63" t="s">
        <v>3197</v>
      </c>
    </row>
    <row r="249" spans="1:2" x14ac:dyDescent="0.25">
      <c r="A249" s="62">
        <v>11101517</v>
      </c>
      <c r="B249" s="63" t="s">
        <v>15097</v>
      </c>
    </row>
    <row r="250" spans="1:2" x14ac:dyDescent="0.25">
      <c r="A250" s="62">
        <v>11101518</v>
      </c>
      <c r="B250" s="63" t="s">
        <v>15847</v>
      </c>
    </row>
    <row r="251" spans="1:2" x14ac:dyDescent="0.25">
      <c r="A251" s="62">
        <v>11101519</v>
      </c>
      <c r="B251" s="63" t="s">
        <v>14301</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13322</v>
      </c>
    </row>
    <row r="257" spans="1:2" x14ac:dyDescent="0.25">
      <c r="A257" s="62">
        <v>11101525</v>
      </c>
      <c r="B257" s="63" t="s">
        <v>18277</v>
      </c>
    </row>
    <row r="258" spans="1:2" x14ac:dyDescent="0.25">
      <c r="A258" s="62">
        <v>11101526</v>
      </c>
      <c r="B258" s="63" t="s">
        <v>13671</v>
      </c>
    </row>
    <row r="259" spans="1:2" x14ac:dyDescent="0.25">
      <c r="A259" s="62">
        <v>11101527</v>
      </c>
      <c r="B259" s="63" t="s">
        <v>10220</v>
      </c>
    </row>
    <row r="260" spans="1:2" x14ac:dyDescent="0.25">
      <c r="A260" s="62">
        <v>11101601</v>
      </c>
      <c r="B260" s="63" t="s">
        <v>7454</v>
      </c>
    </row>
    <row r="261" spans="1:2" x14ac:dyDescent="0.25">
      <c r="A261" s="62">
        <v>11101602</v>
      </c>
      <c r="B261" s="63" t="s">
        <v>10680</v>
      </c>
    </row>
    <row r="262" spans="1:2" x14ac:dyDescent="0.25">
      <c r="A262" s="62">
        <v>11101603</v>
      </c>
      <c r="B262" s="63" t="s">
        <v>16253</v>
      </c>
    </row>
    <row r="263" spans="1:2" x14ac:dyDescent="0.25">
      <c r="A263" s="62">
        <v>11101604</v>
      </c>
      <c r="B263" s="63" t="s">
        <v>5453</v>
      </c>
    </row>
    <row r="264" spans="1:2" x14ac:dyDescent="0.25">
      <c r="A264" s="62">
        <v>11101605</v>
      </c>
      <c r="B264" s="63" t="s">
        <v>9825</v>
      </c>
    </row>
    <row r="265" spans="1:2" x14ac:dyDescent="0.25">
      <c r="A265" s="62">
        <v>11101606</v>
      </c>
      <c r="B265" s="63" t="s">
        <v>13292</v>
      </c>
    </row>
    <row r="266" spans="1:2" x14ac:dyDescent="0.25">
      <c r="A266" s="62">
        <v>11101607</v>
      </c>
      <c r="B266" s="63" t="s">
        <v>8000</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12285</v>
      </c>
    </row>
    <row r="278" spans="1:2" x14ac:dyDescent="0.25">
      <c r="A278" s="62">
        <v>11101619</v>
      </c>
      <c r="B278" s="63" t="s">
        <v>958</v>
      </c>
    </row>
    <row r="279" spans="1:2" x14ac:dyDescent="0.25">
      <c r="A279" s="62">
        <v>11101620</v>
      </c>
      <c r="B279" s="63" t="s">
        <v>3822</v>
      </c>
    </row>
    <row r="280" spans="1:2" x14ac:dyDescent="0.25">
      <c r="A280" s="62">
        <v>11101621</v>
      </c>
      <c r="B280" s="63" t="s">
        <v>7934</v>
      </c>
    </row>
    <row r="281" spans="1:2" x14ac:dyDescent="0.25">
      <c r="A281" s="62">
        <v>11101622</v>
      </c>
      <c r="B281" s="63" t="s">
        <v>16851</v>
      </c>
    </row>
    <row r="282" spans="1:2" x14ac:dyDescent="0.25">
      <c r="A282" s="62">
        <v>11101623</v>
      </c>
      <c r="B282" s="63" t="s">
        <v>10193</v>
      </c>
    </row>
    <row r="283" spans="1:2" x14ac:dyDescent="0.25">
      <c r="A283" s="62">
        <v>11101701</v>
      </c>
      <c r="B283" s="63" t="s">
        <v>12452</v>
      </c>
    </row>
    <row r="284" spans="1:2" x14ac:dyDescent="0.25">
      <c r="A284" s="62">
        <v>11101702</v>
      </c>
      <c r="B284" s="63" t="s">
        <v>18281</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14042</v>
      </c>
    </row>
    <row r="289" spans="1:2" x14ac:dyDescent="0.25">
      <c r="A289" s="62">
        <v>11101707</v>
      </c>
      <c r="B289" s="63" t="s">
        <v>12686</v>
      </c>
    </row>
    <row r="290" spans="1:2" x14ac:dyDescent="0.25">
      <c r="A290" s="62">
        <v>11101708</v>
      </c>
      <c r="B290" s="63" t="s">
        <v>5251</v>
      </c>
    </row>
    <row r="291" spans="1:2" x14ac:dyDescent="0.25">
      <c r="A291" s="62">
        <v>11101709</v>
      </c>
      <c r="B291" s="63" t="s">
        <v>12314</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6713</v>
      </c>
    </row>
    <row r="296" spans="1:2" x14ac:dyDescent="0.25">
      <c r="A296" s="62">
        <v>11101714</v>
      </c>
      <c r="B296" s="63" t="s">
        <v>6844</v>
      </c>
    </row>
    <row r="297" spans="1:2" x14ac:dyDescent="0.25">
      <c r="A297" s="62">
        <v>11101715</v>
      </c>
      <c r="B297" s="63" t="s">
        <v>17158</v>
      </c>
    </row>
    <row r="298" spans="1:2" x14ac:dyDescent="0.25">
      <c r="A298" s="62">
        <v>11101716</v>
      </c>
      <c r="B298" s="63" t="s">
        <v>10865</v>
      </c>
    </row>
    <row r="299" spans="1:2" x14ac:dyDescent="0.25">
      <c r="A299" s="62">
        <v>11101717</v>
      </c>
      <c r="B299" s="63" t="s">
        <v>17924</v>
      </c>
    </row>
    <row r="300" spans="1:2" x14ac:dyDescent="0.25">
      <c r="A300" s="62">
        <v>11101718</v>
      </c>
      <c r="B300" s="63" t="s">
        <v>8416</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9237</v>
      </c>
    </row>
    <row r="310" spans="1:2" x14ac:dyDescent="0.25">
      <c r="A310" s="62">
        <v>11111603</v>
      </c>
      <c r="B310" s="63" t="s">
        <v>8419</v>
      </c>
    </row>
    <row r="311" spans="1:2" x14ac:dyDescent="0.25">
      <c r="A311" s="62">
        <v>11111604</v>
      </c>
      <c r="B311" s="63" t="s">
        <v>3794</v>
      </c>
    </row>
    <row r="312" spans="1:2" x14ac:dyDescent="0.25">
      <c r="A312" s="62">
        <v>11111605</v>
      </c>
      <c r="B312" s="63" t="s">
        <v>14643</v>
      </c>
    </row>
    <row r="313" spans="1:2" x14ac:dyDescent="0.25">
      <c r="A313" s="62">
        <v>11111606</v>
      </c>
      <c r="B313" s="63" t="s">
        <v>5742</v>
      </c>
    </row>
    <row r="314" spans="1:2" x14ac:dyDescent="0.25">
      <c r="A314" s="62">
        <v>11111607</v>
      </c>
      <c r="B314" s="63" t="s">
        <v>3340</v>
      </c>
    </row>
    <row r="315" spans="1:2" x14ac:dyDescent="0.25">
      <c r="A315" s="62">
        <v>11111608</v>
      </c>
      <c r="B315" s="63" t="s">
        <v>18596</v>
      </c>
    </row>
    <row r="316" spans="1:2" x14ac:dyDescent="0.25">
      <c r="A316" s="62">
        <v>11111609</v>
      </c>
      <c r="B316" s="63" t="s">
        <v>12864</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3987</v>
      </c>
    </row>
    <row r="323" spans="1:2" x14ac:dyDescent="0.25">
      <c r="A323" s="62">
        <v>11111804</v>
      </c>
      <c r="B323" s="63" t="s">
        <v>16018</v>
      </c>
    </row>
    <row r="324" spans="1:2" x14ac:dyDescent="0.25">
      <c r="A324" s="62">
        <v>11111805</v>
      </c>
      <c r="B324" s="63" t="s">
        <v>13894</v>
      </c>
    </row>
    <row r="325" spans="1:2" x14ac:dyDescent="0.25">
      <c r="A325" s="62">
        <v>11111806</v>
      </c>
      <c r="B325" s="63" t="s">
        <v>6668</v>
      </c>
    </row>
    <row r="326" spans="1:2" x14ac:dyDescent="0.25">
      <c r="A326" s="62">
        <v>11111807</v>
      </c>
      <c r="B326" s="63" t="s">
        <v>9473</v>
      </c>
    </row>
    <row r="327" spans="1:2" x14ac:dyDescent="0.25">
      <c r="A327" s="62">
        <v>11111808</v>
      </c>
      <c r="B327" s="63" t="s">
        <v>11619</v>
      </c>
    </row>
    <row r="328" spans="1:2" x14ac:dyDescent="0.25">
      <c r="A328" s="62">
        <v>11111809</v>
      </c>
      <c r="B328" s="63" t="s">
        <v>4779</v>
      </c>
    </row>
    <row r="329" spans="1:2" x14ac:dyDescent="0.25">
      <c r="A329" s="62">
        <v>11111810</v>
      </c>
      <c r="B329" s="63" t="s">
        <v>8378</v>
      </c>
    </row>
    <row r="330" spans="1:2" x14ac:dyDescent="0.25">
      <c r="A330" s="62">
        <v>11121502</v>
      </c>
      <c r="B330" s="63" t="s">
        <v>12291</v>
      </c>
    </row>
    <row r="331" spans="1:2" x14ac:dyDescent="0.25">
      <c r="A331" s="62">
        <v>11121503</v>
      </c>
      <c r="B331" s="63" t="s">
        <v>16910</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16555</v>
      </c>
    </row>
    <row r="338" spans="1:2" x14ac:dyDescent="0.25">
      <c r="A338" s="62">
        <v>11121609</v>
      </c>
      <c r="B338" s="63" t="s">
        <v>5080</v>
      </c>
    </row>
    <row r="339" spans="1:2" x14ac:dyDescent="0.25">
      <c r="A339" s="62">
        <v>11121610</v>
      </c>
      <c r="B339" s="63" t="s">
        <v>15163</v>
      </c>
    </row>
    <row r="340" spans="1:2" x14ac:dyDescent="0.25">
      <c r="A340" s="62">
        <v>11121611</v>
      </c>
      <c r="B340" s="63" t="s">
        <v>6558</v>
      </c>
    </row>
    <row r="341" spans="1:2" x14ac:dyDescent="0.25">
      <c r="A341" s="62">
        <v>11121612</v>
      </c>
      <c r="B341" s="63" t="s">
        <v>18394</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17404</v>
      </c>
    </row>
    <row r="353" spans="1:2" x14ac:dyDescent="0.25">
      <c r="A353" s="62">
        <v>11121803</v>
      </c>
      <c r="B353" s="63" t="s">
        <v>14622</v>
      </c>
    </row>
    <row r="354" spans="1:2" x14ac:dyDescent="0.25">
      <c r="A354" s="62">
        <v>11121804</v>
      </c>
      <c r="B354" s="63" t="s">
        <v>14114</v>
      </c>
    </row>
    <row r="355" spans="1:2" x14ac:dyDescent="0.25">
      <c r="A355" s="62">
        <v>11121805</v>
      </c>
      <c r="B355" s="63" t="s">
        <v>9469</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14277</v>
      </c>
    </row>
    <row r="361" spans="1:2" x14ac:dyDescent="0.25">
      <c r="A361" s="62">
        <v>11121901</v>
      </c>
      <c r="B361" s="63" t="s">
        <v>11428</v>
      </c>
    </row>
    <row r="362" spans="1:2" x14ac:dyDescent="0.25">
      <c r="A362" s="62">
        <v>11131501</v>
      </c>
      <c r="B362" s="63" t="s">
        <v>16363</v>
      </c>
    </row>
    <row r="363" spans="1:2" x14ac:dyDescent="0.25">
      <c r="A363" s="62">
        <v>11131502</v>
      </c>
      <c r="B363" s="63" t="s">
        <v>15075</v>
      </c>
    </row>
    <row r="364" spans="1:2" x14ac:dyDescent="0.25">
      <c r="A364" s="62">
        <v>11131503</v>
      </c>
      <c r="B364" s="63" t="s">
        <v>8522</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13774</v>
      </c>
    </row>
    <row r="372" spans="1:2" x14ac:dyDescent="0.25">
      <c r="A372" s="62">
        <v>11131603</v>
      </c>
      <c r="B372" s="63" t="s">
        <v>7842</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9715</v>
      </c>
    </row>
    <row r="378" spans="1:2" x14ac:dyDescent="0.25">
      <c r="A378" s="62">
        <v>11141601</v>
      </c>
      <c r="B378" s="63" t="s">
        <v>7405</v>
      </c>
    </row>
    <row r="379" spans="1:2" x14ac:dyDescent="0.25">
      <c r="A379" s="62">
        <v>11141602</v>
      </c>
      <c r="B379" s="63" t="s">
        <v>13396</v>
      </c>
    </row>
    <row r="380" spans="1:2" x14ac:dyDescent="0.25">
      <c r="A380" s="62">
        <v>11141603</v>
      </c>
      <c r="B380" s="63" t="s">
        <v>3607</v>
      </c>
    </row>
    <row r="381" spans="1:2" x14ac:dyDescent="0.25">
      <c r="A381" s="62">
        <v>11141604</v>
      </c>
      <c r="B381" s="63" t="s">
        <v>12569</v>
      </c>
    </row>
    <row r="382" spans="1:2" x14ac:dyDescent="0.25">
      <c r="A382" s="62">
        <v>11141605</v>
      </c>
      <c r="B382" s="63" t="s">
        <v>3413</v>
      </c>
    </row>
    <row r="383" spans="1:2" x14ac:dyDescent="0.25">
      <c r="A383" s="62">
        <v>11141606</v>
      </c>
      <c r="B383" s="63" t="s">
        <v>6760</v>
      </c>
    </row>
    <row r="384" spans="1:2" x14ac:dyDescent="0.25">
      <c r="A384" s="62">
        <v>11141607</v>
      </c>
      <c r="B384" s="63" t="s">
        <v>3522</v>
      </c>
    </row>
    <row r="385" spans="1:2" x14ac:dyDescent="0.25">
      <c r="A385" s="62">
        <v>11141608</v>
      </c>
      <c r="B385" s="63" t="s">
        <v>7639</v>
      </c>
    </row>
    <row r="386" spans="1:2" x14ac:dyDescent="0.25">
      <c r="A386" s="62">
        <v>11141609</v>
      </c>
      <c r="B386" s="63" t="s">
        <v>16826</v>
      </c>
    </row>
    <row r="387" spans="1:2" x14ac:dyDescent="0.25">
      <c r="A387" s="62">
        <v>11141610</v>
      </c>
      <c r="B387" s="63" t="s">
        <v>10940</v>
      </c>
    </row>
    <row r="388" spans="1:2" x14ac:dyDescent="0.25">
      <c r="A388" s="62">
        <v>11141701</v>
      </c>
      <c r="B388" s="63" t="s">
        <v>7428</v>
      </c>
    </row>
    <row r="389" spans="1:2" x14ac:dyDescent="0.25">
      <c r="A389" s="62">
        <v>11141702</v>
      </c>
      <c r="B389" s="63" t="s">
        <v>13803</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12330</v>
      </c>
    </row>
    <row r="394" spans="1:2" x14ac:dyDescent="0.25">
      <c r="A394" s="62">
        <v>11151505</v>
      </c>
      <c r="B394" s="63" t="s">
        <v>11803</v>
      </c>
    </row>
    <row r="395" spans="1:2" x14ac:dyDescent="0.25">
      <c r="A395" s="62">
        <v>11151506</v>
      </c>
      <c r="B395" s="63" t="s">
        <v>15443</v>
      </c>
    </row>
    <row r="396" spans="1:2" x14ac:dyDescent="0.25">
      <c r="A396" s="62">
        <v>11151507</v>
      </c>
      <c r="B396" s="63" t="s">
        <v>14572</v>
      </c>
    </row>
    <row r="397" spans="1:2" x14ac:dyDescent="0.25">
      <c r="A397" s="62">
        <v>11151508</v>
      </c>
      <c r="B397" s="63" t="s">
        <v>6917</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3597</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14824</v>
      </c>
    </row>
    <row r="417" spans="1:2" x14ac:dyDescent="0.25">
      <c r="A417" s="62">
        <v>11151701</v>
      </c>
      <c r="B417" s="63" t="s">
        <v>13863</v>
      </c>
    </row>
    <row r="418" spans="1:2" x14ac:dyDescent="0.25">
      <c r="A418" s="62">
        <v>11151702</v>
      </c>
      <c r="B418" s="63" t="s">
        <v>16994</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8187</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15755</v>
      </c>
    </row>
    <row r="431" spans="1:2" x14ac:dyDescent="0.25">
      <c r="A431" s="62">
        <v>11161501</v>
      </c>
      <c r="B431" s="63" t="s">
        <v>5209</v>
      </c>
    </row>
    <row r="432" spans="1:2" x14ac:dyDescent="0.25">
      <c r="A432" s="62">
        <v>11161502</v>
      </c>
      <c r="B432" s="63" t="s">
        <v>7386</v>
      </c>
    </row>
    <row r="433" spans="1:2" x14ac:dyDescent="0.25">
      <c r="A433" s="62">
        <v>11161503</v>
      </c>
      <c r="B433" s="63" t="s">
        <v>15914</v>
      </c>
    </row>
    <row r="434" spans="1:2" x14ac:dyDescent="0.25">
      <c r="A434" s="62">
        <v>11161504</v>
      </c>
      <c r="B434" s="63" t="s">
        <v>13174</v>
      </c>
    </row>
    <row r="435" spans="1:2" x14ac:dyDescent="0.25">
      <c r="A435" s="62">
        <v>11161601</v>
      </c>
      <c r="B435" s="63" t="s">
        <v>8772</v>
      </c>
    </row>
    <row r="436" spans="1:2" x14ac:dyDescent="0.25">
      <c r="A436" s="62">
        <v>11161602</v>
      </c>
      <c r="B436" s="63" t="s">
        <v>10425</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15038</v>
      </c>
    </row>
    <row r="442" spans="1:2" x14ac:dyDescent="0.25">
      <c r="A442" s="62">
        <v>11161704</v>
      </c>
      <c r="B442" s="63" t="s">
        <v>6894</v>
      </c>
    </row>
    <row r="443" spans="1:2" x14ac:dyDescent="0.25">
      <c r="A443" s="62">
        <v>11161705</v>
      </c>
      <c r="B443" s="63" t="s">
        <v>8726</v>
      </c>
    </row>
    <row r="444" spans="1:2" x14ac:dyDescent="0.25">
      <c r="A444" s="62">
        <v>11161801</v>
      </c>
      <c r="B444" s="63" t="s">
        <v>17778</v>
      </c>
    </row>
    <row r="445" spans="1:2" x14ac:dyDescent="0.25">
      <c r="A445" s="62">
        <v>11161802</v>
      </c>
      <c r="B445" s="63" t="s">
        <v>4894</v>
      </c>
    </row>
    <row r="446" spans="1:2" x14ac:dyDescent="0.25">
      <c r="A446" s="62">
        <v>11161803</v>
      </c>
      <c r="B446" s="63" t="s">
        <v>16767</v>
      </c>
    </row>
    <row r="447" spans="1:2" x14ac:dyDescent="0.25">
      <c r="A447" s="62">
        <v>11161804</v>
      </c>
      <c r="B447" s="63" t="s">
        <v>9871</v>
      </c>
    </row>
    <row r="448" spans="1:2" x14ac:dyDescent="0.25">
      <c r="A448" s="62">
        <v>11161805</v>
      </c>
      <c r="B448" s="63" t="s">
        <v>14338</v>
      </c>
    </row>
    <row r="449" spans="1:2" x14ac:dyDescent="0.25">
      <c r="A449" s="62">
        <v>11162001</v>
      </c>
      <c r="B449" s="63" t="s">
        <v>16854</v>
      </c>
    </row>
    <row r="450" spans="1:2" x14ac:dyDescent="0.25">
      <c r="A450" s="62">
        <v>11162002</v>
      </c>
      <c r="B450" s="63" t="s">
        <v>13160</v>
      </c>
    </row>
    <row r="451" spans="1:2" x14ac:dyDescent="0.25">
      <c r="A451" s="62">
        <v>11162003</v>
      </c>
      <c r="B451" s="63" t="s">
        <v>7948</v>
      </c>
    </row>
    <row r="452" spans="1:2" x14ac:dyDescent="0.25">
      <c r="A452" s="62">
        <v>11162101</v>
      </c>
      <c r="B452" s="63" t="s">
        <v>1714</v>
      </c>
    </row>
    <row r="453" spans="1:2" x14ac:dyDescent="0.25">
      <c r="A453" s="62">
        <v>11162102</v>
      </c>
      <c r="B453" s="63" t="s">
        <v>11972</v>
      </c>
    </row>
    <row r="454" spans="1:2" x14ac:dyDescent="0.25">
      <c r="A454" s="62">
        <v>11162104</v>
      </c>
      <c r="B454" s="63" t="s">
        <v>9940</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15661</v>
      </c>
    </row>
    <row r="459" spans="1:2" x14ac:dyDescent="0.25">
      <c r="A459" s="62">
        <v>11162110</v>
      </c>
      <c r="B459" s="63" t="s">
        <v>3725</v>
      </c>
    </row>
    <row r="460" spans="1:2" x14ac:dyDescent="0.25">
      <c r="A460" s="62">
        <v>11162111</v>
      </c>
      <c r="B460" s="63" t="s">
        <v>15111</v>
      </c>
    </row>
    <row r="461" spans="1:2" x14ac:dyDescent="0.25">
      <c r="A461" s="62">
        <v>11162112</v>
      </c>
      <c r="B461" s="63" t="s">
        <v>13462</v>
      </c>
    </row>
    <row r="462" spans="1:2" x14ac:dyDescent="0.25">
      <c r="A462" s="62">
        <v>11162113</v>
      </c>
      <c r="B462" s="63" t="s">
        <v>18785</v>
      </c>
    </row>
    <row r="463" spans="1:2" x14ac:dyDescent="0.25">
      <c r="A463" s="62">
        <v>11162114</v>
      </c>
      <c r="B463" s="63" t="s">
        <v>15817</v>
      </c>
    </row>
    <row r="464" spans="1:2" x14ac:dyDescent="0.25">
      <c r="A464" s="62">
        <v>11162115</v>
      </c>
      <c r="B464" s="63" t="s">
        <v>7232</v>
      </c>
    </row>
    <row r="465" spans="1:2" x14ac:dyDescent="0.25">
      <c r="A465" s="62">
        <v>11162116</v>
      </c>
      <c r="B465" s="63" t="s">
        <v>4665</v>
      </c>
    </row>
    <row r="466" spans="1:2" x14ac:dyDescent="0.25">
      <c r="A466" s="62">
        <v>11162117</v>
      </c>
      <c r="B466" s="63" t="s">
        <v>12338</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9418</v>
      </c>
    </row>
    <row r="471" spans="1:2" x14ac:dyDescent="0.25">
      <c r="A471" s="62">
        <v>11162122</v>
      </c>
      <c r="B471" s="63" t="s">
        <v>11153</v>
      </c>
    </row>
    <row r="472" spans="1:2" x14ac:dyDescent="0.25">
      <c r="A472" s="62">
        <v>11162123</v>
      </c>
      <c r="B472" s="63" t="s">
        <v>6870</v>
      </c>
    </row>
    <row r="473" spans="1:2" x14ac:dyDescent="0.25">
      <c r="A473" s="62">
        <v>11162124</v>
      </c>
      <c r="B473" s="63" t="s">
        <v>11867</v>
      </c>
    </row>
    <row r="474" spans="1:2" x14ac:dyDescent="0.25">
      <c r="A474" s="62">
        <v>11162125</v>
      </c>
      <c r="B474" s="63" t="s">
        <v>13648</v>
      </c>
    </row>
    <row r="475" spans="1:2" x14ac:dyDescent="0.25">
      <c r="A475" s="62">
        <v>11162126</v>
      </c>
      <c r="B475" s="63" t="s">
        <v>5097</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12751</v>
      </c>
    </row>
    <row r="484" spans="1:2" x14ac:dyDescent="0.25">
      <c r="A484" s="62">
        <v>11162302</v>
      </c>
      <c r="B484" s="63" t="s">
        <v>3928</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14348</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11166</v>
      </c>
    </row>
    <row r="499" spans="1:2" x14ac:dyDescent="0.25">
      <c r="A499" s="62">
        <v>11171702</v>
      </c>
      <c r="B499" s="63" t="s">
        <v>7642</v>
      </c>
    </row>
    <row r="500" spans="1:2" x14ac:dyDescent="0.25">
      <c r="A500" s="62">
        <v>11171801</v>
      </c>
      <c r="B500" s="63" t="s">
        <v>7546</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9271</v>
      </c>
    </row>
    <row r="514" spans="1:2" x14ac:dyDescent="0.25">
      <c r="A514" s="62">
        <v>11191605</v>
      </c>
      <c r="B514" s="63" t="s">
        <v>16005</v>
      </c>
    </row>
    <row r="515" spans="1:2" x14ac:dyDescent="0.25">
      <c r="A515" s="62">
        <v>11191606</v>
      </c>
      <c r="B515" s="63" t="s">
        <v>15946</v>
      </c>
    </row>
    <row r="516" spans="1:2" x14ac:dyDescent="0.25">
      <c r="A516" s="62">
        <v>11191701</v>
      </c>
      <c r="B516" s="63" t="s">
        <v>12880</v>
      </c>
    </row>
    <row r="517" spans="1:2" x14ac:dyDescent="0.25">
      <c r="A517" s="62">
        <v>11191702</v>
      </c>
      <c r="B517" s="63" t="s">
        <v>2444</v>
      </c>
    </row>
    <row r="518" spans="1:2" x14ac:dyDescent="0.25">
      <c r="A518" s="62">
        <v>12131501</v>
      </c>
      <c r="B518" s="63" t="s">
        <v>16561</v>
      </c>
    </row>
    <row r="519" spans="1:2" x14ac:dyDescent="0.25">
      <c r="A519" s="62">
        <v>12131502</v>
      </c>
      <c r="B519" s="63" t="s">
        <v>9350</v>
      </c>
    </row>
    <row r="520" spans="1:2" x14ac:dyDescent="0.25">
      <c r="A520" s="62">
        <v>12131503</v>
      </c>
      <c r="B520" s="63" t="s">
        <v>6994</v>
      </c>
    </row>
    <row r="521" spans="1:2" x14ac:dyDescent="0.25">
      <c r="A521" s="62">
        <v>12131504</v>
      </c>
      <c r="B521" s="63" t="s">
        <v>3258</v>
      </c>
    </row>
    <row r="522" spans="1:2" x14ac:dyDescent="0.25">
      <c r="A522" s="62">
        <v>12131505</v>
      </c>
      <c r="B522" s="63" t="s">
        <v>17191</v>
      </c>
    </row>
    <row r="523" spans="1:2" x14ac:dyDescent="0.25">
      <c r="A523" s="62">
        <v>12131506</v>
      </c>
      <c r="B523" s="63" t="s">
        <v>4609</v>
      </c>
    </row>
    <row r="524" spans="1:2" x14ac:dyDescent="0.25">
      <c r="A524" s="62">
        <v>12131507</v>
      </c>
      <c r="B524" s="63" t="s">
        <v>9576</v>
      </c>
    </row>
    <row r="525" spans="1:2" x14ac:dyDescent="0.25">
      <c r="A525" s="62">
        <v>12131508</v>
      </c>
      <c r="B525" s="63" t="s">
        <v>2387</v>
      </c>
    </row>
    <row r="526" spans="1:2" x14ac:dyDescent="0.25">
      <c r="A526" s="62">
        <v>12131601</v>
      </c>
      <c r="B526" s="63" t="s">
        <v>18729</v>
      </c>
    </row>
    <row r="527" spans="1:2" x14ac:dyDescent="0.25">
      <c r="A527" s="62">
        <v>12131602</v>
      </c>
      <c r="B527" s="63" t="s">
        <v>9023</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5231</v>
      </c>
    </row>
    <row r="532" spans="1:2" x14ac:dyDescent="0.25">
      <c r="A532" s="62">
        <v>12131702</v>
      </c>
      <c r="B532" s="63" t="s">
        <v>6574</v>
      </c>
    </row>
    <row r="533" spans="1:2" x14ac:dyDescent="0.25">
      <c r="A533" s="62">
        <v>12131703</v>
      </c>
      <c r="B533" s="63" t="s">
        <v>9496</v>
      </c>
    </row>
    <row r="534" spans="1:2" x14ac:dyDescent="0.25">
      <c r="A534" s="62">
        <v>12131704</v>
      </c>
      <c r="B534" s="63" t="s">
        <v>1182</v>
      </c>
    </row>
    <row r="535" spans="1:2" x14ac:dyDescent="0.25">
      <c r="A535" s="62">
        <v>12131705</v>
      </c>
      <c r="B535" s="63" t="s">
        <v>11748</v>
      </c>
    </row>
    <row r="536" spans="1:2" x14ac:dyDescent="0.25">
      <c r="A536" s="62">
        <v>12131706</v>
      </c>
      <c r="B536" s="63" t="s">
        <v>4393</v>
      </c>
    </row>
    <row r="537" spans="1:2" x14ac:dyDescent="0.25">
      <c r="A537" s="62">
        <v>12131707</v>
      </c>
      <c r="B537" s="63" t="s">
        <v>5374</v>
      </c>
    </row>
    <row r="538" spans="1:2" x14ac:dyDescent="0.25">
      <c r="A538" s="62">
        <v>12131708</v>
      </c>
      <c r="B538" s="63" t="s">
        <v>9039</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18313</v>
      </c>
    </row>
    <row r="548" spans="1:2" x14ac:dyDescent="0.25">
      <c r="A548" s="62">
        <v>12141504</v>
      </c>
      <c r="B548" s="63" t="s">
        <v>3424</v>
      </c>
    </row>
    <row r="549" spans="1:2" x14ac:dyDescent="0.25">
      <c r="A549" s="62">
        <v>12141505</v>
      </c>
      <c r="B549" s="63" t="s">
        <v>5255</v>
      </c>
    </row>
    <row r="550" spans="1:2" x14ac:dyDescent="0.25">
      <c r="A550" s="62">
        <v>12141506</v>
      </c>
      <c r="B550" s="63" t="s">
        <v>16562</v>
      </c>
    </row>
    <row r="551" spans="1:2" x14ac:dyDescent="0.25">
      <c r="A551" s="62">
        <v>12141601</v>
      </c>
      <c r="B551" s="63" t="s">
        <v>14828</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15059</v>
      </c>
    </row>
    <row r="556" spans="1:2" x14ac:dyDescent="0.25">
      <c r="A556" s="62">
        <v>12141606</v>
      </c>
      <c r="B556" s="63" t="s">
        <v>8375</v>
      </c>
    </row>
    <row r="557" spans="1:2" x14ac:dyDescent="0.25">
      <c r="A557" s="62">
        <v>12141607</v>
      </c>
      <c r="B557" s="63" t="s">
        <v>18412</v>
      </c>
    </row>
    <row r="558" spans="1:2" x14ac:dyDescent="0.25">
      <c r="A558" s="62">
        <v>12141608</v>
      </c>
      <c r="B558" s="63" t="s">
        <v>12773</v>
      </c>
    </row>
    <row r="559" spans="1:2" x14ac:dyDescent="0.25">
      <c r="A559" s="62">
        <v>12141609</v>
      </c>
      <c r="B559" s="63" t="s">
        <v>13867</v>
      </c>
    </row>
    <row r="560" spans="1:2" x14ac:dyDescent="0.25">
      <c r="A560" s="62">
        <v>12141610</v>
      </c>
      <c r="B560" s="63" t="s">
        <v>6305</v>
      </c>
    </row>
    <row r="561" spans="1:2" x14ac:dyDescent="0.25">
      <c r="A561" s="62">
        <v>12141611</v>
      </c>
      <c r="B561" s="63" t="s">
        <v>6909</v>
      </c>
    </row>
    <row r="562" spans="1:2" x14ac:dyDescent="0.25">
      <c r="A562" s="62">
        <v>12141612</v>
      </c>
      <c r="B562" s="63" t="s">
        <v>5154</v>
      </c>
    </row>
    <row r="563" spans="1:2" x14ac:dyDescent="0.25">
      <c r="A563" s="62">
        <v>12141613</v>
      </c>
      <c r="B563" s="63" t="s">
        <v>9562</v>
      </c>
    </row>
    <row r="564" spans="1:2" x14ac:dyDescent="0.25">
      <c r="A564" s="62">
        <v>12141614</v>
      </c>
      <c r="B564" s="63" t="s">
        <v>13136</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13935</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8497</v>
      </c>
    </row>
    <row r="573" spans="1:2" x14ac:dyDescent="0.25">
      <c r="A573" s="62">
        <v>12141706</v>
      </c>
      <c r="B573" s="63" t="s">
        <v>14582</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9437</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9899</v>
      </c>
    </row>
    <row r="582" spans="1:2" x14ac:dyDescent="0.25">
      <c r="A582" s="62">
        <v>12141715</v>
      </c>
      <c r="B582" s="63" t="s">
        <v>4878</v>
      </c>
    </row>
    <row r="583" spans="1:2" x14ac:dyDescent="0.25">
      <c r="A583" s="62">
        <v>12141716</v>
      </c>
      <c r="B583" s="63" t="s">
        <v>6020</v>
      </c>
    </row>
    <row r="584" spans="1:2" x14ac:dyDescent="0.25">
      <c r="A584" s="62">
        <v>12141717</v>
      </c>
      <c r="B584" s="63" t="s">
        <v>18126</v>
      </c>
    </row>
    <row r="585" spans="1:2" x14ac:dyDescent="0.25">
      <c r="A585" s="62">
        <v>12141718</v>
      </c>
      <c r="B585" s="63" t="s">
        <v>14698</v>
      </c>
    </row>
    <row r="586" spans="1:2" x14ac:dyDescent="0.25">
      <c r="A586" s="62">
        <v>12141719</v>
      </c>
      <c r="B586" s="63" t="s">
        <v>13758</v>
      </c>
    </row>
    <row r="587" spans="1:2" x14ac:dyDescent="0.25">
      <c r="A587" s="62">
        <v>12141720</v>
      </c>
      <c r="B587" s="63" t="s">
        <v>9335</v>
      </c>
    </row>
    <row r="588" spans="1:2" x14ac:dyDescent="0.25">
      <c r="A588" s="62">
        <v>12141721</v>
      </c>
      <c r="B588" s="63" t="s">
        <v>3196</v>
      </c>
    </row>
    <row r="589" spans="1:2" x14ac:dyDescent="0.25">
      <c r="A589" s="62">
        <v>12141722</v>
      </c>
      <c r="B589" s="63" t="s">
        <v>16859</v>
      </c>
    </row>
    <row r="590" spans="1:2" x14ac:dyDescent="0.25">
      <c r="A590" s="62">
        <v>12141723</v>
      </c>
      <c r="B590" s="63" t="s">
        <v>13173</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12491</v>
      </c>
    </row>
    <row r="597" spans="1:2" x14ac:dyDescent="0.25">
      <c r="A597" s="62">
        <v>12141730</v>
      </c>
      <c r="B597" s="63" t="s">
        <v>1338</v>
      </c>
    </row>
    <row r="598" spans="1:2" x14ac:dyDescent="0.25">
      <c r="A598" s="62">
        <v>12141731</v>
      </c>
      <c r="B598" s="63" t="s">
        <v>17932</v>
      </c>
    </row>
    <row r="599" spans="1:2" x14ac:dyDescent="0.25">
      <c r="A599" s="62">
        <v>12141732</v>
      </c>
      <c r="B599" s="63" t="s">
        <v>6754</v>
      </c>
    </row>
    <row r="600" spans="1:2" x14ac:dyDescent="0.25">
      <c r="A600" s="62">
        <v>12141733</v>
      </c>
      <c r="B600" s="63" t="s">
        <v>16993</v>
      </c>
    </row>
    <row r="601" spans="1:2" x14ac:dyDescent="0.25">
      <c r="A601" s="62">
        <v>12141734</v>
      </c>
      <c r="B601" s="63" t="s">
        <v>3548</v>
      </c>
    </row>
    <row r="602" spans="1:2" x14ac:dyDescent="0.25">
      <c r="A602" s="62">
        <v>12141735</v>
      </c>
      <c r="B602" s="63" t="s">
        <v>13194</v>
      </c>
    </row>
    <row r="603" spans="1:2" x14ac:dyDescent="0.25">
      <c r="A603" s="62">
        <v>12141736</v>
      </c>
      <c r="B603" s="63" t="s">
        <v>10001</v>
      </c>
    </row>
    <row r="604" spans="1:2" x14ac:dyDescent="0.25">
      <c r="A604" s="62">
        <v>12141737</v>
      </c>
      <c r="B604" s="63" t="s">
        <v>5189</v>
      </c>
    </row>
    <row r="605" spans="1:2" x14ac:dyDescent="0.25">
      <c r="A605" s="62">
        <v>12141738</v>
      </c>
      <c r="B605" s="63" t="s">
        <v>9396</v>
      </c>
    </row>
    <row r="606" spans="1:2" x14ac:dyDescent="0.25">
      <c r="A606" s="62">
        <v>12141739</v>
      </c>
      <c r="B606" s="63" t="s">
        <v>13386</v>
      </c>
    </row>
    <row r="607" spans="1:2" x14ac:dyDescent="0.25">
      <c r="A607" s="62">
        <v>12141740</v>
      </c>
      <c r="B607" s="63" t="s">
        <v>5923</v>
      </c>
    </row>
    <row r="608" spans="1:2" x14ac:dyDescent="0.25">
      <c r="A608" s="62">
        <v>12141741</v>
      </c>
      <c r="B608" s="63" t="s">
        <v>4893</v>
      </c>
    </row>
    <row r="609" spans="1:2" x14ac:dyDescent="0.25">
      <c r="A609" s="62">
        <v>12141742</v>
      </c>
      <c r="B609" s="63" t="s">
        <v>9679</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11207</v>
      </c>
    </row>
    <row r="614" spans="1:2" x14ac:dyDescent="0.25">
      <c r="A614" s="62">
        <v>12141747</v>
      </c>
      <c r="B614" s="63" t="s">
        <v>4505</v>
      </c>
    </row>
    <row r="615" spans="1:2" x14ac:dyDescent="0.25">
      <c r="A615" s="62">
        <v>12141748</v>
      </c>
      <c r="B615" s="63" t="s">
        <v>13205</v>
      </c>
    </row>
    <row r="616" spans="1:2" x14ac:dyDescent="0.25">
      <c r="A616" s="62">
        <v>12141749</v>
      </c>
      <c r="B616" s="63" t="s">
        <v>17039</v>
      </c>
    </row>
    <row r="617" spans="1:2" x14ac:dyDescent="0.25">
      <c r="A617" s="62">
        <v>12141750</v>
      </c>
      <c r="B617" s="63" t="s">
        <v>7789</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6805</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17016</v>
      </c>
    </row>
    <row r="644" spans="1:2" x14ac:dyDescent="0.25">
      <c r="A644" s="62">
        <v>12141911</v>
      </c>
      <c r="B644" s="63" t="s">
        <v>18618</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17684</v>
      </c>
    </row>
    <row r="652" spans="1:2" x14ac:dyDescent="0.25">
      <c r="A652" s="62">
        <v>12142003</v>
      </c>
      <c r="B652" s="63" t="s">
        <v>1654</v>
      </c>
    </row>
    <row r="653" spans="1:2" x14ac:dyDescent="0.25">
      <c r="A653" s="62">
        <v>12142004</v>
      </c>
      <c r="B653" s="63" t="s">
        <v>13819</v>
      </c>
    </row>
    <row r="654" spans="1:2" x14ac:dyDescent="0.25">
      <c r="A654" s="62">
        <v>12142005</v>
      </c>
      <c r="B654" s="63" t="s">
        <v>13044</v>
      </c>
    </row>
    <row r="655" spans="1:2" x14ac:dyDescent="0.25">
      <c r="A655" s="62">
        <v>12142006</v>
      </c>
      <c r="B655" s="63" t="s">
        <v>8058</v>
      </c>
    </row>
    <row r="656" spans="1:2" x14ac:dyDescent="0.25">
      <c r="A656" s="62">
        <v>12142101</v>
      </c>
      <c r="B656" s="63" t="s">
        <v>9495</v>
      </c>
    </row>
    <row r="657" spans="1:2" x14ac:dyDescent="0.25">
      <c r="A657" s="62">
        <v>12142102</v>
      </c>
      <c r="B657" s="63" t="s">
        <v>17121</v>
      </c>
    </row>
    <row r="658" spans="1:2" x14ac:dyDescent="0.25">
      <c r="A658" s="62">
        <v>12142103</v>
      </c>
      <c r="B658" s="63" t="s">
        <v>18366</v>
      </c>
    </row>
    <row r="659" spans="1:2" x14ac:dyDescent="0.25">
      <c r="A659" s="62">
        <v>12142104</v>
      </c>
      <c r="B659" s="63" t="s">
        <v>9401</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5361</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7762</v>
      </c>
    </row>
    <row r="672" spans="1:2" x14ac:dyDescent="0.25">
      <c r="A672" s="62">
        <v>12161503</v>
      </c>
      <c r="B672" s="63" t="s">
        <v>9490</v>
      </c>
    </row>
    <row r="673" spans="1:2" x14ac:dyDescent="0.25">
      <c r="A673" s="62">
        <v>12161504</v>
      </c>
      <c r="B673" s="63" t="s">
        <v>12819</v>
      </c>
    </row>
    <row r="674" spans="1:2" x14ac:dyDescent="0.25">
      <c r="A674" s="62">
        <v>12161505</v>
      </c>
      <c r="B674" s="63" t="s">
        <v>16328</v>
      </c>
    </row>
    <row r="675" spans="1:2" x14ac:dyDescent="0.25">
      <c r="A675" s="62">
        <v>12161506</v>
      </c>
      <c r="B675" s="63" t="s">
        <v>16463</v>
      </c>
    </row>
    <row r="676" spans="1:2" x14ac:dyDescent="0.25">
      <c r="A676" s="62">
        <v>12161507</v>
      </c>
      <c r="B676" s="63" t="s">
        <v>12732</v>
      </c>
    </row>
    <row r="677" spans="1:2" x14ac:dyDescent="0.25">
      <c r="A677" s="62">
        <v>12161601</v>
      </c>
      <c r="B677" s="63" t="s">
        <v>229</v>
      </c>
    </row>
    <row r="678" spans="1:2" x14ac:dyDescent="0.25">
      <c r="A678" s="62">
        <v>12161602</v>
      </c>
      <c r="B678" s="63" t="s">
        <v>7302</v>
      </c>
    </row>
    <row r="679" spans="1:2" x14ac:dyDescent="0.25">
      <c r="A679" s="62">
        <v>12161603</v>
      </c>
      <c r="B679" s="63" t="s">
        <v>13644</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15104</v>
      </c>
    </row>
    <row r="688" spans="1:2" x14ac:dyDescent="0.25">
      <c r="A688" s="62">
        <v>12161802</v>
      </c>
      <c r="B688" s="63" t="s">
        <v>4218</v>
      </c>
    </row>
    <row r="689" spans="1:2" x14ac:dyDescent="0.25">
      <c r="A689" s="62">
        <v>12161803</v>
      </c>
      <c r="B689" s="63" t="s">
        <v>9866</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17313</v>
      </c>
    </row>
    <row r="696" spans="1:2" x14ac:dyDescent="0.25">
      <c r="A696" s="62">
        <v>12161902</v>
      </c>
      <c r="B696" s="63" t="s">
        <v>5208</v>
      </c>
    </row>
    <row r="697" spans="1:2" x14ac:dyDescent="0.25">
      <c r="A697" s="62">
        <v>12161903</v>
      </c>
      <c r="B697" s="63" t="s">
        <v>8513</v>
      </c>
    </row>
    <row r="698" spans="1:2" x14ac:dyDescent="0.25">
      <c r="A698" s="62">
        <v>12161904</v>
      </c>
      <c r="B698" s="63" t="s">
        <v>17439</v>
      </c>
    </row>
    <row r="699" spans="1:2" x14ac:dyDescent="0.25">
      <c r="A699" s="62">
        <v>12161905</v>
      </c>
      <c r="B699" s="63" t="s">
        <v>13766</v>
      </c>
    </row>
    <row r="700" spans="1:2" x14ac:dyDescent="0.25">
      <c r="A700" s="62">
        <v>12161906</v>
      </c>
      <c r="B700" s="63" t="s">
        <v>12648</v>
      </c>
    </row>
    <row r="701" spans="1:2" x14ac:dyDescent="0.25">
      <c r="A701" s="62">
        <v>12161907</v>
      </c>
      <c r="B701" s="63" t="s">
        <v>10815</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11144</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11635</v>
      </c>
    </row>
    <row r="714" spans="1:2" x14ac:dyDescent="0.25">
      <c r="A714" s="62">
        <v>12162208</v>
      </c>
      <c r="B714" s="63" t="s">
        <v>14755</v>
      </c>
    </row>
    <row r="715" spans="1:2" x14ac:dyDescent="0.25">
      <c r="A715" s="62">
        <v>12162209</v>
      </c>
      <c r="B715" s="63" t="s">
        <v>7947</v>
      </c>
    </row>
    <row r="716" spans="1:2" x14ac:dyDescent="0.25">
      <c r="A716" s="62">
        <v>12162210</v>
      </c>
      <c r="B716" s="63" t="s">
        <v>13563</v>
      </c>
    </row>
    <row r="717" spans="1:2" x14ac:dyDescent="0.25">
      <c r="A717" s="62">
        <v>12162211</v>
      </c>
      <c r="B717" s="63" t="s">
        <v>3988</v>
      </c>
    </row>
    <row r="718" spans="1:2" x14ac:dyDescent="0.25">
      <c r="A718" s="62">
        <v>12162212</v>
      </c>
      <c r="B718" s="63" t="s">
        <v>6290</v>
      </c>
    </row>
    <row r="719" spans="1:2" x14ac:dyDescent="0.25">
      <c r="A719" s="62">
        <v>12162301</v>
      </c>
      <c r="B719" s="63" t="s">
        <v>15151</v>
      </c>
    </row>
    <row r="720" spans="1:2" x14ac:dyDescent="0.25">
      <c r="A720" s="62">
        <v>12162302</v>
      </c>
      <c r="B720" s="63" t="s">
        <v>6233</v>
      </c>
    </row>
    <row r="721" spans="1:2" x14ac:dyDescent="0.25">
      <c r="A721" s="62">
        <v>12162303</v>
      </c>
      <c r="B721" s="63" t="s">
        <v>9535</v>
      </c>
    </row>
    <row r="722" spans="1:2" x14ac:dyDescent="0.25">
      <c r="A722" s="62">
        <v>12162401</v>
      </c>
      <c r="B722" s="63" t="s">
        <v>18504</v>
      </c>
    </row>
    <row r="723" spans="1:2" x14ac:dyDescent="0.25">
      <c r="A723" s="62">
        <v>12162402</v>
      </c>
      <c r="B723" s="63" t="s">
        <v>5248</v>
      </c>
    </row>
    <row r="724" spans="1:2" x14ac:dyDescent="0.25">
      <c r="A724" s="62">
        <v>12162501</v>
      </c>
      <c r="B724" s="63" t="s">
        <v>13790</v>
      </c>
    </row>
    <row r="725" spans="1:2" x14ac:dyDescent="0.25">
      <c r="A725" s="62">
        <v>12162502</v>
      </c>
      <c r="B725" s="63" t="s">
        <v>10635</v>
      </c>
    </row>
    <row r="726" spans="1:2" x14ac:dyDescent="0.25">
      <c r="A726" s="62">
        <v>12162503</v>
      </c>
      <c r="B726" s="63" t="s">
        <v>18275</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14821</v>
      </c>
    </row>
    <row r="737" spans="1:2" x14ac:dyDescent="0.25">
      <c r="A737" s="62">
        <v>12163101</v>
      </c>
      <c r="B737" s="63" t="s">
        <v>6091</v>
      </c>
    </row>
    <row r="738" spans="1:2" x14ac:dyDescent="0.25">
      <c r="A738" s="62">
        <v>12163201</v>
      </c>
      <c r="B738" s="63" t="s">
        <v>3241</v>
      </c>
    </row>
    <row r="739" spans="1:2" x14ac:dyDescent="0.25">
      <c r="A739" s="62">
        <v>12163301</v>
      </c>
      <c r="B739" s="63" t="s">
        <v>4903</v>
      </c>
    </row>
    <row r="740" spans="1:2" x14ac:dyDescent="0.25">
      <c r="A740" s="62">
        <v>12163401</v>
      </c>
      <c r="B740" s="63" t="s">
        <v>9707</v>
      </c>
    </row>
    <row r="741" spans="1:2" x14ac:dyDescent="0.25">
      <c r="A741" s="62">
        <v>12163501</v>
      </c>
      <c r="B741" s="63" t="s">
        <v>7477</v>
      </c>
    </row>
    <row r="742" spans="1:2" x14ac:dyDescent="0.25">
      <c r="A742" s="62">
        <v>12163601</v>
      </c>
      <c r="B742" s="63" t="s">
        <v>14132</v>
      </c>
    </row>
    <row r="743" spans="1:2" x14ac:dyDescent="0.25">
      <c r="A743" s="62">
        <v>12163602</v>
      </c>
      <c r="B743" s="63" t="s">
        <v>11156</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9338</v>
      </c>
    </row>
    <row r="751" spans="1:2" x14ac:dyDescent="0.25">
      <c r="A751" s="62">
        <v>12164102</v>
      </c>
      <c r="B751" s="63" t="s">
        <v>13005</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12501</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5912</v>
      </c>
    </row>
    <row r="767" spans="1:2" x14ac:dyDescent="0.25">
      <c r="A767" s="62">
        <v>12171604</v>
      </c>
      <c r="B767" s="63" t="s">
        <v>4762</v>
      </c>
    </row>
    <row r="768" spans="1:2" x14ac:dyDescent="0.25">
      <c r="A768" s="62">
        <v>12171605</v>
      </c>
      <c r="B768" s="63" t="s">
        <v>7751</v>
      </c>
    </row>
    <row r="769" spans="1:2" x14ac:dyDescent="0.25">
      <c r="A769" s="62">
        <v>12171701</v>
      </c>
      <c r="B769" s="63" t="s">
        <v>14558</v>
      </c>
    </row>
    <row r="770" spans="1:2" x14ac:dyDescent="0.25">
      <c r="A770" s="62">
        <v>12171702</v>
      </c>
      <c r="B770" s="63" t="s">
        <v>17034</v>
      </c>
    </row>
    <row r="771" spans="1:2" x14ac:dyDescent="0.25">
      <c r="A771" s="62">
        <v>12171703</v>
      </c>
      <c r="B771" s="63" t="s">
        <v>14057</v>
      </c>
    </row>
    <row r="772" spans="1:2" x14ac:dyDescent="0.25">
      <c r="A772" s="62">
        <v>12181501</v>
      </c>
      <c r="B772" s="63" t="s">
        <v>16138</v>
      </c>
    </row>
    <row r="773" spans="1:2" x14ac:dyDescent="0.25">
      <c r="A773" s="62">
        <v>12181502</v>
      </c>
      <c r="B773" s="63" t="s">
        <v>3286</v>
      </c>
    </row>
    <row r="774" spans="1:2" x14ac:dyDescent="0.25">
      <c r="A774" s="62">
        <v>12181503</v>
      </c>
      <c r="B774" s="63" t="s">
        <v>6847</v>
      </c>
    </row>
    <row r="775" spans="1:2" x14ac:dyDescent="0.25">
      <c r="A775" s="62">
        <v>12181504</v>
      </c>
      <c r="B775" s="63" t="s">
        <v>18606</v>
      </c>
    </row>
    <row r="776" spans="1:2" x14ac:dyDescent="0.25">
      <c r="A776" s="62">
        <v>12181601</v>
      </c>
      <c r="B776" s="63" t="s">
        <v>9229</v>
      </c>
    </row>
    <row r="777" spans="1:2" x14ac:dyDescent="0.25">
      <c r="A777" s="62">
        <v>12181602</v>
      </c>
      <c r="B777" s="63" t="s">
        <v>16069</v>
      </c>
    </row>
    <row r="778" spans="1:2" x14ac:dyDescent="0.25">
      <c r="A778" s="62">
        <v>12191501</v>
      </c>
      <c r="B778" s="63" t="s">
        <v>7664</v>
      </c>
    </row>
    <row r="779" spans="1:2" x14ac:dyDescent="0.25">
      <c r="A779" s="62">
        <v>12191502</v>
      </c>
      <c r="B779" s="63" t="s">
        <v>3927</v>
      </c>
    </row>
    <row r="780" spans="1:2" x14ac:dyDescent="0.25">
      <c r="A780" s="62">
        <v>12191503</v>
      </c>
      <c r="B780" s="63" t="s">
        <v>2677</v>
      </c>
    </row>
    <row r="781" spans="1:2" x14ac:dyDescent="0.25">
      <c r="A781" s="62">
        <v>12191504</v>
      </c>
      <c r="B781" s="63" t="s">
        <v>9466</v>
      </c>
    </row>
    <row r="782" spans="1:2" x14ac:dyDescent="0.25">
      <c r="A782" s="62">
        <v>12191601</v>
      </c>
      <c r="B782" s="63" t="s">
        <v>16478</v>
      </c>
    </row>
    <row r="783" spans="1:2" x14ac:dyDescent="0.25">
      <c r="A783" s="62">
        <v>12191602</v>
      </c>
      <c r="B783" s="63" t="s">
        <v>6116</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17997</v>
      </c>
    </row>
    <row r="790" spans="1:2" x14ac:dyDescent="0.25">
      <c r="A790" s="62">
        <v>12352103</v>
      </c>
      <c r="B790" s="63" t="s">
        <v>7549</v>
      </c>
    </row>
    <row r="791" spans="1:2" x14ac:dyDescent="0.25">
      <c r="A791" s="62">
        <v>12352104</v>
      </c>
      <c r="B791" s="63" t="s">
        <v>17066</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12225</v>
      </c>
    </row>
    <row r="796" spans="1:2" x14ac:dyDescent="0.25">
      <c r="A796" s="62">
        <v>12352111</v>
      </c>
      <c r="B796" s="63" t="s">
        <v>8054</v>
      </c>
    </row>
    <row r="797" spans="1:2" x14ac:dyDescent="0.25">
      <c r="A797" s="62">
        <v>12352112</v>
      </c>
      <c r="B797" s="63" t="s">
        <v>12225</v>
      </c>
    </row>
    <row r="798" spans="1:2" x14ac:dyDescent="0.25">
      <c r="A798" s="62">
        <v>12352113</v>
      </c>
      <c r="B798" s="63" t="s">
        <v>18634</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6812</v>
      </c>
    </row>
    <row r="805" spans="1:2" x14ac:dyDescent="0.25">
      <c r="A805" s="62">
        <v>12352120</v>
      </c>
      <c r="B805" s="63" t="s">
        <v>11646</v>
      </c>
    </row>
    <row r="806" spans="1:2" x14ac:dyDescent="0.25">
      <c r="A806" s="62">
        <v>12352121</v>
      </c>
      <c r="B806" s="63" t="s">
        <v>10785</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15025</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5002</v>
      </c>
    </row>
    <row r="824" spans="1:2" x14ac:dyDescent="0.25">
      <c r="A824" s="62">
        <v>12352210</v>
      </c>
      <c r="B824" s="63" t="s">
        <v>5773</v>
      </c>
    </row>
    <row r="825" spans="1:2" x14ac:dyDescent="0.25">
      <c r="A825" s="62">
        <v>12352211</v>
      </c>
      <c r="B825" s="63" t="s">
        <v>16405</v>
      </c>
    </row>
    <row r="826" spans="1:2" x14ac:dyDescent="0.25">
      <c r="A826" s="62">
        <v>12352212</v>
      </c>
      <c r="B826" s="63" t="s">
        <v>11714</v>
      </c>
    </row>
    <row r="827" spans="1:2" x14ac:dyDescent="0.25">
      <c r="A827" s="62">
        <v>12352301</v>
      </c>
      <c r="B827" s="63" t="s">
        <v>4346</v>
      </c>
    </row>
    <row r="828" spans="1:2" x14ac:dyDescent="0.25">
      <c r="A828" s="62">
        <v>12352302</v>
      </c>
      <c r="B828" s="63" t="s">
        <v>7641</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12568</v>
      </c>
    </row>
    <row r="834" spans="1:2" x14ac:dyDescent="0.25">
      <c r="A834" s="62">
        <v>12352308</v>
      </c>
      <c r="B834" s="63" t="s">
        <v>17225</v>
      </c>
    </row>
    <row r="835" spans="1:2" x14ac:dyDescent="0.25">
      <c r="A835" s="62">
        <v>12352309</v>
      </c>
      <c r="B835" s="63" t="s">
        <v>6893</v>
      </c>
    </row>
    <row r="836" spans="1:2" x14ac:dyDescent="0.25">
      <c r="A836" s="62">
        <v>12352310</v>
      </c>
      <c r="B836" s="63" t="s">
        <v>14603</v>
      </c>
    </row>
    <row r="837" spans="1:2" x14ac:dyDescent="0.25">
      <c r="A837" s="62">
        <v>12352311</v>
      </c>
      <c r="B837" s="63" t="s">
        <v>8976</v>
      </c>
    </row>
    <row r="838" spans="1:2" x14ac:dyDescent="0.25">
      <c r="A838" s="62">
        <v>12352312</v>
      </c>
      <c r="B838" s="63" t="s">
        <v>4789</v>
      </c>
    </row>
    <row r="839" spans="1:2" x14ac:dyDescent="0.25">
      <c r="A839" s="62">
        <v>12352401</v>
      </c>
      <c r="B839" s="63" t="s">
        <v>12641</v>
      </c>
    </row>
    <row r="840" spans="1:2" x14ac:dyDescent="0.25">
      <c r="A840" s="62">
        <v>12352402</v>
      </c>
      <c r="B840" s="63" t="s">
        <v>6675</v>
      </c>
    </row>
    <row r="841" spans="1:2" x14ac:dyDescent="0.25">
      <c r="A841" s="62">
        <v>12352501</v>
      </c>
      <c r="B841" s="63" t="s">
        <v>4999</v>
      </c>
    </row>
    <row r="842" spans="1:2" x14ac:dyDescent="0.25">
      <c r="A842" s="62">
        <v>12352502</v>
      </c>
      <c r="B842" s="63" t="s">
        <v>3271</v>
      </c>
    </row>
    <row r="843" spans="1:2" x14ac:dyDescent="0.25">
      <c r="A843" s="62">
        <v>12352503</v>
      </c>
      <c r="B843" s="63" t="s">
        <v>15391</v>
      </c>
    </row>
    <row r="844" spans="1:2" x14ac:dyDescent="0.25">
      <c r="A844" s="62">
        <v>13101501</v>
      </c>
      <c r="B844" s="63" t="s">
        <v>7000</v>
      </c>
    </row>
    <row r="845" spans="1:2" x14ac:dyDescent="0.25">
      <c r="A845" s="62">
        <v>13101502</v>
      </c>
      <c r="B845" s="63" t="s">
        <v>11114</v>
      </c>
    </row>
    <row r="846" spans="1:2" x14ac:dyDescent="0.25">
      <c r="A846" s="62">
        <v>13101503</v>
      </c>
      <c r="B846" s="63" t="s">
        <v>397</v>
      </c>
    </row>
    <row r="847" spans="1:2" x14ac:dyDescent="0.25">
      <c r="A847" s="62">
        <v>13101504</v>
      </c>
      <c r="B847" s="63" t="s">
        <v>15014</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5250</v>
      </c>
    </row>
    <row r="852" spans="1:2" x14ac:dyDescent="0.25">
      <c r="A852" s="62">
        <v>13101604</v>
      </c>
      <c r="B852" s="63" t="s">
        <v>18157</v>
      </c>
    </row>
    <row r="853" spans="1:2" x14ac:dyDescent="0.25">
      <c r="A853" s="62">
        <v>13101605</v>
      </c>
      <c r="B853" s="63" t="s">
        <v>5496</v>
      </c>
    </row>
    <row r="854" spans="1:2" x14ac:dyDescent="0.25">
      <c r="A854" s="62">
        <v>13101606</v>
      </c>
      <c r="B854" s="63" t="s">
        <v>6707</v>
      </c>
    </row>
    <row r="855" spans="1:2" x14ac:dyDescent="0.25">
      <c r="A855" s="62">
        <v>13101607</v>
      </c>
      <c r="B855" s="63" t="s">
        <v>9488</v>
      </c>
    </row>
    <row r="856" spans="1:2" x14ac:dyDescent="0.25">
      <c r="A856" s="62">
        <v>13101701</v>
      </c>
      <c r="B856" s="63" t="s">
        <v>7126</v>
      </c>
    </row>
    <row r="857" spans="1:2" x14ac:dyDescent="0.25">
      <c r="A857" s="62">
        <v>13101702</v>
      </c>
      <c r="B857" s="63" t="s">
        <v>18141</v>
      </c>
    </row>
    <row r="858" spans="1:2" x14ac:dyDescent="0.25">
      <c r="A858" s="62">
        <v>13101703</v>
      </c>
      <c r="B858" s="63" t="s">
        <v>13158</v>
      </c>
    </row>
    <row r="859" spans="1:2" x14ac:dyDescent="0.25">
      <c r="A859" s="62">
        <v>13101704</v>
      </c>
      <c r="B859" s="63" t="s">
        <v>14941</v>
      </c>
    </row>
    <row r="860" spans="1:2" x14ac:dyDescent="0.25">
      <c r="A860" s="62">
        <v>13101705</v>
      </c>
      <c r="B860" s="63" t="s">
        <v>12699</v>
      </c>
    </row>
    <row r="861" spans="1:2" x14ac:dyDescent="0.25">
      <c r="A861" s="62">
        <v>13101706</v>
      </c>
      <c r="B861" s="63" t="s">
        <v>9281</v>
      </c>
    </row>
    <row r="862" spans="1:2" x14ac:dyDescent="0.25">
      <c r="A862" s="62">
        <v>13101707</v>
      </c>
      <c r="B862" s="63" t="s">
        <v>7033</v>
      </c>
    </row>
    <row r="863" spans="1:2" x14ac:dyDescent="0.25">
      <c r="A863" s="62">
        <v>13101708</v>
      </c>
      <c r="B863" s="63" t="s">
        <v>10898</v>
      </c>
    </row>
    <row r="864" spans="1:2" x14ac:dyDescent="0.25">
      <c r="A864" s="62">
        <v>13101709</v>
      </c>
      <c r="B864" s="63" t="s">
        <v>3818</v>
      </c>
    </row>
    <row r="865" spans="1:2" x14ac:dyDescent="0.25">
      <c r="A865" s="62">
        <v>13101710</v>
      </c>
      <c r="B865" s="63" t="s">
        <v>13335</v>
      </c>
    </row>
    <row r="866" spans="1:2" x14ac:dyDescent="0.25">
      <c r="A866" s="62">
        <v>13101711</v>
      </c>
      <c r="B866" s="63" t="s">
        <v>3714</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9119</v>
      </c>
    </row>
    <row r="871" spans="1:2" x14ac:dyDescent="0.25">
      <c r="A871" s="62">
        <v>13101716</v>
      </c>
      <c r="B871" s="63" t="s">
        <v>18519</v>
      </c>
    </row>
    <row r="872" spans="1:2" x14ac:dyDescent="0.25">
      <c r="A872" s="62">
        <v>13101717</v>
      </c>
      <c r="B872" s="63" t="s">
        <v>4723</v>
      </c>
    </row>
    <row r="873" spans="1:2" x14ac:dyDescent="0.25">
      <c r="A873" s="62">
        <v>13101718</v>
      </c>
      <c r="B873" s="63" t="s">
        <v>10149</v>
      </c>
    </row>
    <row r="874" spans="1:2" x14ac:dyDescent="0.25">
      <c r="A874" s="62">
        <v>13101719</v>
      </c>
      <c r="B874" s="63" t="s">
        <v>4134</v>
      </c>
    </row>
    <row r="875" spans="1:2" x14ac:dyDescent="0.25">
      <c r="A875" s="62">
        <v>13101720</v>
      </c>
      <c r="B875" s="63" t="s">
        <v>13546</v>
      </c>
    </row>
    <row r="876" spans="1:2" x14ac:dyDescent="0.25">
      <c r="A876" s="62">
        <v>13101721</v>
      </c>
      <c r="B876" s="63" t="s">
        <v>13417</v>
      </c>
    </row>
    <row r="877" spans="1:2" x14ac:dyDescent="0.25">
      <c r="A877" s="62">
        <v>13101722</v>
      </c>
      <c r="B877" s="63" t="s">
        <v>15614</v>
      </c>
    </row>
    <row r="878" spans="1:2" x14ac:dyDescent="0.25">
      <c r="A878" s="62">
        <v>13101723</v>
      </c>
      <c r="B878" s="63" t="s">
        <v>1572</v>
      </c>
    </row>
    <row r="879" spans="1:2" x14ac:dyDescent="0.25">
      <c r="A879" s="62">
        <v>13101724</v>
      </c>
      <c r="B879" s="63" t="s">
        <v>14646</v>
      </c>
    </row>
    <row r="880" spans="1:2" x14ac:dyDescent="0.25">
      <c r="A880" s="62">
        <v>13101902</v>
      </c>
      <c r="B880" s="63" t="s">
        <v>10991</v>
      </c>
    </row>
    <row r="881" spans="1:2" x14ac:dyDescent="0.25">
      <c r="A881" s="62">
        <v>13101903</v>
      </c>
      <c r="B881" s="63" t="s">
        <v>18529</v>
      </c>
    </row>
    <row r="882" spans="1:2" x14ac:dyDescent="0.25">
      <c r="A882" s="62">
        <v>13101904</v>
      </c>
      <c r="B882" s="63" t="s">
        <v>17567</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3749</v>
      </c>
    </row>
    <row r="887" spans="1:2" x14ac:dyDescent="0.25">
      <c r="A887" s="62">
        <v>13102003</v>
      </c>
      <c r="B887" s="63" t="s">
        <v>11655</v>
      </c>
    </row>
    <row r="888" spans="1:2" x14ac:dyDescent="0.25">
      <c r="A888" s="62">
        <v>13102005</v>
      </c>
      <c r="B888" s="63" t="s">
        <v>10405</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11747</v>
      </c>
    </row>
    <row r="893" spans="1:2" x14ac:dyDescent="0.25">
      <c r="A893" s="62">
        <v>13102011</v>
      </c>
      <c r="B893" s="63" t="s">
        <v>17015</v>
      </c>
    </row>
    <row r="894" spans="1:2" x14ac:dyDescent="0.25">
      <c r="A894" s="62">
        <v>13102012</v>
      </c>
      <c r="B894" s="63" t="s">
        <v>15146</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6427</v>
      </c>
    </row>
    <row r="899" spans="1:2" x14ac:dyDescent="0.25">
      <c r="A899" s="62">
        <v>13102017</v>
      </c>
      <c r="B899" s="63" t="s">
        <v>7808</v>
      </c>
    </row>
    <row r="900" spans="1:2" x14ac:dyDescent="0.25">
      <c r="A900" s="62">
        <v>13102018</v>
      </c>
      <c r="B900" s="63" t="s">
        <v>17102</v>
      </c>
    </row>
    <row r="901" spans="1:2" x14ac:dyDescent="0.25">
      <c r="A901" s="62">
        <v>13102019</v>
      </c>
      <c r="B901" s="63" t="s">
        <v>10072</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15585</v>
      </c>
    </row>
    <row r="917" spans="1:2" x14ac:dyDescent="0.25">
      <c r="A917" s="62">
        <v>13111004</v>
      </c>
      <c r="B917" s="63" t="s">
        <v>7627</v>
      </c>
    </row>
    <row r="918" spans="1:2" x14ac:dyDescent="0.25">
      <c r="A918" s="62">
        <v>13111005</v>
      </c>
      <c r="B918" s="63" t="s">
        <v>12646</v>
      </c>
    </row>
    <row r="919" spans="1:2" x14ac:dyDescent="0.25">
      <c r="A919" s="62">
        <v>13111006</v>
      </c>
      <c r="B919" s="63" t="s">
        <v>6954</v>
      </c>
    </row>
    <row r="920" spans="1:2" x14ac:dyDescent="0.25">
      <c r="A920" s="62">
        <v>13111007</v>
      </c>
      <c r="B920" s="63" t="s">
        <v>8337</v>
      </c>
    </row>
    <row r="921" spans="1:2" x14ac:dyDescent="0.25">
      <c r="A921" s="62">
        <v>13111008</v>
      </c>
      <c r="B921" s="63" t="s">
        <v>12391</v>
      </c>
    </row>
    <row r="922" spans="1:2" x14ac:dyDescent="0.25">
      <c r="A922" s="62">
        <v>13111009</v>
      </c>
      <c r="B922" s="63" t="s">
        <v>10318</v>
      </c>
    </row>
    <row r="923" spans="1:2" x14ac:dyDescent="0.25">
      <c r="A923" s="62">
        <v>13111010</v>
      </c>
      <c r="B923" s="63" t="s">
        <v>15415</v>
      </c>
    </row>
    <row r="924" spans="1:2" x14ac:dyDescent="0.25">
      <c r="A924" s="62">
        <v>13111011</v>
      </c>
      <c r="B924" s="63" t="s">
        <v>9102</v>
      </c>
    </row>
    <row r="925" spans="1:2" x14ac:dyDescent="0.25">
      <c r="A925" s="62">
        <v>13111012</v>
      </c>
      <c r="B925" s="63" t="s">
        <v>10709</v>
      </c>
    </row>
    <row r="926" spans="1:2" x14ac:dyDescent="0.25">
      <c r="A926" s="62">
        <v>13111013</v>
      </c>
      <c r="B926" s="63" t="s">
        <v>13590</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11110</v>
      </c>
    </row>
    <row r="931" spans="1:2" x14ac:dyDescent="0.25">
      <c r="A931" s="62">
        <v>13111018</v>
      </c>
      <c r="B931" s="63" t="s">
        <v>13775</v>
      </c>
    </row>
    <row r="932" spans="1:2" x14ac:dyDescent="0.25">
      <c r="A932" s="62">
        <v>13111019</v>
      </c>
      <c r="B932" s="63" t="s">
        <v>1378</v>
      </c>
    </row>
    <row r="933" spans="1:2" x14ac:dyDescent="0.25">
      <c r="A933" s="62">
        <v>13111020</v>
      </c>
      <c r="B933" s="63" t="s">
        <v>4287</v>
      </c>
    </row>
    <row r="934" spans="1:2" x14ac:dyDescent="0.25">
      <c r="A934" s="62">
        <v>13111021</v>
      </c>
      <c r="B934" s="63" t="s">
        <v>12510</v>
      </c>
    </row>
    <row r="935" spans="1:2" x14ac:dyDescent="0.25">
      <c r="A935" s="62">
        <v>13111022</v>
      </c>
      <c r="B935" s="63" t="s">
        <v>12651</v>
      </c>
    </row>
    <row r="936" spans="1:2" x14ac:dyDescent="0.25">
      <c r="A936" s="62">
        <v>13111023</v>
      </c>
      <c r="B936" s="63" t="s">
        <v>17236</v>
      </c>
    </row>
    <row r="937" spans="1:2" x14ac:dyDescent="0.25">
      <c r="A937" s="62">
        <v>13111024</v>
      </c>
      <c r="B937" s="63" t="s">
        <v>15066</v>
      </c>
    </row>
    <row r="938" spans="1:2" x14ac:dyDescent="0.25">
      <c r="A938" s="62">
        <v>13111025</v>
      </c>
      <c r="B938" s="63" t="s">
        <v>2812</v>
      </c>
    </row>
    <row r="939" spans="1:2" x14ac:dyDescent="0.25">
      <c r="A939" s="62">
        <v>13111026</v>
      </c>
      <c r="B939" s="63" t="s">
        <v>12946</v>
      </c>
    </row>
    <row r="940" spans="1:2" x14ac:dyDescent="0.25">
      <c r="A940" s="62">
        <v>13111027</v>
      </c>
      <c r="B940" s="63" t="s">
        <v>9210</v>
      </c>
    </row>
    <row r="941" spans="1:2" x14ac:dyDescent="0.25">
      <c r="A941" s="62">
        <v>13111028</v>
      </c>
      <c r="B941" s="63" t="s">
        <v>4016</v>
      </c>
    </row>
    <row r="942" spans="1:2" x14ac:dyDescent="0.25">
      <c r="A942" s="62">
        <v>13111029</v>
      </c>
      <c r="B942" s="63" t="s">
        <v>14475</v>
      </c>
    </row>
    <row r="943" spans="1:2" x14ac:dyDescent="0.25">
      <c r="A943" s="62">
        <v>13111030</v>
      </c>
      <c r="B943" s="63" t="s">
        <v>7999</v>
      </c>
    </row>
    <row r="944" spans="1:2" x14ac:dyDescent="0.25">
      <c r="A944" s="62">
        <v>13111031</v>
      </c>
      <c r="B944" s="63" t="s">
        <v>11632</v>
      </c>
    </row>
    <row r="945" spans="1:2" x14ac:dyDescent="0.25">
      <c r="A945" s="62">
        <v>13111032</v>
      </c>
      <c r="B945" s="63" t="s">
        <v>18333</v>
      </c>
    </row>
    <row r="946" spans="1:2" x14ac:dyDescent="0.25">
      <c r="A946" s="62">
        <v>13111033</v>
      </c>
      <c r="B946" s="63" t="s">
        <v>15410</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12191</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9428</v>
      </c>
    </row>
    <row r="956" spans="1:2" x14ac:dyDescent="0.25">
      <c r="A956" s="62">
        <v>13111043</v>
      </c>
      <c r="B956" s="63" t="s">
        <v>16959</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3615</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16068</v>
      </c>
    </row>
    <row r="969" spans="1:2" x14ac:dyDescent="0.25">
      <c r="A969" s="62">
        <v>13111056</v>
      </c>
      <c r="B969" s="63" t="s">
        <v>12842</v>
      </c>
    </row>
    <row r="970" spans="1:2" x14ac:dyDescent="0.25">
      <c r="A970" s="62">
        <v>13111057</v>
      </c>
      <c r="B970" s="63" t="s">
        <v>12798</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11683</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10370</v>
      </c>
    </row>
    <row r="985" spans="1:2" x14ac:dyDescent="0.25">
      <c r="A985" s="62">
        <v>13111203</v>
      </c>
      <c r="B985" s="63" t="s">
        <v>18718</v>
      </c>
    </row>
    <row r="986" spans="1:2" x14ac:dyDescent="0.25">
      <c r="A986" s="62">
        <v>13111204</v>
      </c>
      <c r="B986" s="63" t="s">
        <v>17431</v>
      </c>
    </row>
    <row r="987" spans="1:2" x14ac:dyDescent="0.25">
      <c r="A987" s="62">
        <v>13111205</v>
      </c>
      <c r="B987" s="63" t="s">
        <v>16923</v>
      </c>
    </row>
    <row r="988" spans="1:2" x14ac:dyDescent="0.25">
      <c r="A988" s="62">
        <v>13111206</v>
      </c>
      <c r="B988" s="63" t="s">
        <v>4666</v>
      </c>
    </row>
    <row r="989" spans="1:2" x14ac:dyDescent="0.25">
      <c r="A989" s="62">
        <v>13111207</v>
      </c>
      <c r="B989" s="63" t="s">
        <v>8798</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10268</v>
      </c>
    </row>
    <row r="995" spans="1:2" x14ac:dyDescent="0.25">
      <c r="A995" s="62">
        <v>13111213</v>
      </c>
      <c r="B995" s="63" t="s">
        <v>15256</v>
      </c>
    </row>
    <row r="996" spans="1:2" x14ac:dyDescent="0.25">
      <c r="A996" s="62">
        <v>13111214</v>
      </c>
      <c r="B996" s="63" t="s">
        <v>11140</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9389</v>
      </c>
    </row>
    <row r="1003" spans="1:2" x14ac:dyDescent="0.25">
      <c r="A1003" s="62">
        <v>13111301</v>
      </c>
      <c r="B1003" s="63" t="s">
        <v>7113</v>
      </c>
    </row>
    <row r="1004" spans="1:2" x14ac:dyDescent="0.25">
      <c r="A1004" s="62">
        <v>13111302</v>
      </c>
      <c r="B1004" s="63" t="s">
        <v>9113</v>
      </c>
    </row>
    <row r="1005" spans="1:2" x14ac:dyDescent="0.25">
      <c r="A1005" s="62">
        <v>13111303</v>
      </c>
      <c r="B1005" s="63" t="s">
        <v>10114</v>
      </c>
    </row>
    <row r="1006" spans="1:2" x14ac:dyDescent="0.25">
      <c r="A1006" s="62">
        <v>13111304</v>
      </c>
      <c r="B1006" s="63" t="s">
        <v>7908</v>
      </c>
    </row>
    <row r="1007" spans="1:2" x14ac:dyDescent="0.25">
      <c r="A1007" s="62">
        <v>13111305</v>
      </c>
      <c r="B1007" s="63" t="s">
        <v>14407</v>
      </c>
    </row>
    <row r="1008" spans="1:2" x14ac:dyDescent="0.25">
      <c r="A1008" s="62">
        <v>13111306</v>
      </c>
      <c r="B1008" s="63" t="s">
        <v>18179</v>
      </c>
    </row>
    <row r="1009" spans="1:2" x14ac:dyDescent="0.25">
      <c r="A1009" s="62">
        <v>13111307</v>
      </c>
      <c r="B1009" s="63" t="s">
        <v>16238</v>
      </c>
    </row>
    <row r="1010" spans="1:2" x14ac:dyDescent="0.25">
      <c r="A1010" s="62">
        <v>13111308</v>
      </c>
      <c r="B1010" s="63" t="s">
        <v>13864</v>
      </c>
    </row>
    <row r="1011" spans="1:2" x14ac:dyDescent="0.25">
      <c r="A1011" s="62">
        <v>14101501</v>
      </c>
      <c r="B1011" s="63" t="s">
        <v>2987</v>
      </c>
    </row>
    <row r="1012" spans="1:2" x14ac:dyDescent="0.25">
      <c r="A1012" s="62">
        <v>14111501</v>
      </c>
      <c r="B1012" s="63" t="s">
        <v>18527</v>
      </c>
    </row>
    <row r="1013" spans="1:2" x14ac:dyDescent="0.25">
      <c r="A1013" s="62">
        <v>14111502</v>
      </c>
      <c r="B1013" s="63" t="s">
        <v>14287</v>
      </c>
    </row>
    <row r="1014" spans="1:2" x14ac:dyDescent="0.25">
      <c r="A1014" s="62">
        <v>14111503</v>
      </c>
      <c r="B1014" s="63" t="s">
        <v>14856</v>
      </c>
    </row>
    <row r="1015" spans="1:2" x14ac:dyDescent="0.25">
      <c r="A1015" s="62">
        <v>14111504</v>
      </c>
      <c r="B1015" s="63" t="s">
        <v>3549</v>
      </c>
    </row>
    <row r="1016" spans="1:2" x14ac:dyDescent="0.25">
      <c r="A1016" s="62">
        <v>14111505</v>
      </c>
      <c r="B1016" s="63" t="s">
        <v>18186</v>
      </c>
    </row>
    <row r="1017" spans="1:2" x14ac:dyDescent="0.25">
      <c r="A1017" s="62">
        <v>14111506</v>
      </c>
      <c r="B1017" s="63" t="s">
        <v>13271</v>
      </c>
    </row>
    <row r="1018" spans="1:2" x14ac:dyDescent="0.25">
      <c r="A1018" s="62">
        <v>14111507</v>
      </c>
      <c r="B1018" s="63" t="s">
        <v>13715</v>
      </c>
    </row>
    <row r="1019" spans="1:2" x14ac:dyDescent="0.25">
      <c r="A1019" s="62">
        <v>14111508</v>
      </c>
      <c r="B1019" s="63" t="s">
        <v>18166</v>
      </c>
    </row>
    <row r="1020" spans="1:2" x14ac:dyDescent="0.25">
      <c r="A1020" s="62">
        <v>14111509</v>
      </c>
      <c r="B1020" s="63" t="s">
        <v>3892</v>
      </c>
    </row>
    <row r="1021" spans="1:2" x14ac:dyDescent="0.25">
      <c r="A1021" s="62">
        <v>14111510</v>
      </c>
      <c r="B1021" s="63" t="s">
        <v>11291</v>
      </c>
    </row>
    <row r="1022" spans="1:2" x14ac:dyDescent="0.25">
      <c r="A1022" s="62">
        <v>14111511</v>
      </c>
      <c r="B1022" s="63" t="s">
        <v>9434</v>
      </c>
    </row>
    <row r="1023" spans="1:2" x14ac:dyDescent="0.25">
      <c r="A1023" s="62">
        <v>14111512</v>
      </c>
      <c r="B1023" s="63" t="s">
        <v>13196</v>
      </c>
    </row>
    <row r="1024" spans="1:2" x14ac:dyDescent="0.25">
      <c r="A1024" s="62">
        <v>14111513</v>
      </c>
      <c r="B1024" s="63" t="s">
        <v>14716</v>
      </c>
    </row>
    <row r="1025" spans="1:2" x14ac:dyDescent="0.25">
      <c r="A1025" s="62">
        <v>14111514</v>
      </c>
      <c r="B1025" s="63" t="s">
        <v>11351</v>
      </c>
    </row>
    <row r="1026" spans="1:2" x14ac:dyDescent="0.25">
      <c r="A1026" s="62">
        <v>14111515</v>
      </c>
      <c r="B1026" s="63" t="s">
        <v>13908</v>
      </c>
    </row>
    <row r="1027" spans="1:2" x14ac:dyDescent="0.25">
      <c r="A1027" s="62">
        <v>14111516</v>
      </c>
      <c r="B1027" s="63" t="s">
        <v>6176</v>
      </c>
    </row>
    <row r="1028" spans="1:2" x14ac:dyDescent="0.25">
      <c r="A1028" s="62">
        <v>14111518</v>
      </c>
      <c r="B1028" s="63" t="s">
        <v>9216</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12806</v>
      </c>
    </row>
    <row r="1035" spans="1:2" x14ac:dyDescent="0.25">
      <c r="A1035" s="62">
        <v>14111527</v>
      </c>
      <c r="B1035" s="63" t="s">
        <v>10708</v>
      </c>
    </row>
    <row r="1036" spans="1:2" x14ac:dyDescent="0.25">
      <c r="A1036" s="62">
        <v>14111528</v>
      </c>
      <c r="B1036" s="63" t="s">
        <v>15169</v>
      </c>
    </row>
    <row r="1037" spans="1:2" x14ac:dyDescent="0.25">
      <c r="A1037" s="62">
        <v>14111529</v>
      </c>
      <c r="B1037" s="63" t="s">
        <v>6005</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6418</v>
      </c>
    </row>
    <row r="1045" spans="1:2" x14ac:dyDescent="0.25">
      <c r="A1045" s="62">
        <v>14111537</v>
      </c>
      <c r="B1045" s="63" t="s">
        <v>18308</v>
      </c>
    </row>
    <row r="1046" spans="1:2" x14ac:dyDescent="0.25">
      <c r="A1046" s="62">
        <v>14111601</v>
      </c>
      <c r="B1046" s="63" t="s">
        <v>8514</v>
      </c>
    </row>
    <row r="1047" spans="1:2" x14ac:dyDescent="0.25">
      <c r="A1047" s="62">
        <v>14111604</v>
      </c>
      <c r="B1047" s="63" t="s">
        <v>4357</v>
      </c>
    </row>
    <row r="1048" spans="1:2" x14ac:dyDescent="0.25">
      <c r="A1048" s="62">
        <v>14111605</v>
      </c>
      <c r="B1048" s="63" t="s">
        <v>11366</v>
      </c>
    </row>
    <row r="1049" spans="1:2" x14ac:dyDescent="0.25">
      <c r="A1049" s="62">
        <v>14111606</v>
      </c>
      <c r="B1049" s="63" t="s">
        <v>4097</v>
      </c>
    </row>
    <row r="1050" spans="1:2" x14ac:dyDescent="0.25">
      <c r="A1050" s="62">
        <v>14111607</v>
      </c>
      <c r="B1050" s="63" t="s">
        <v>9996</v>
      </c>
    </row>
    <row r="1051" spans="1:2" x14ac:dyDescent="0.25">
      <c r="A1051" s="62">
        <v>14111608</v>
      </c>
      <c r="B1051" s="63" t="s">
        <v>11864</v>
      </c>
    </row>
    <row r="1052" spans="1:2" x14ac:dyDescent="0.25">
      <c r="A1052" s="62">
        <v>14111609</v>
      </c>
      <c r="B1052" s="63" t="s">
        <v>10929</v>
      </c>
    </row>
    <row r="1053" spans="1:2" x14ac:dyDescent="0.25">
      <c r="A1053" s="62">
        <v>14111610</v>
      </c>
      <c r="B1053" s="63" t="s">
        <v>13928</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17983</v>
      </c>
    </row>
    <row r="1059" spans="1:2" x14ac:dyDescent="0.25">
      <c r="A1059" s="62">
        <v>14111701</v>
      </c>
      <c r="B1059" s="63" t="s">
        <v>13059</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14121</v>
      </c>
    </row>
    <row r="1065" spans="1:2" x14ac:dyDescent="0.25">
      <c r="A1065" s="62">
        <v>14111801</v>
      </c>
      <c r="B1065" s="63" t="s">
        <v>11533</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18037</v>
      </c>
    </row>
    <row r="1071" spans="1:2" x14ac:dyDescent="0.25">
      <c r="A1071" s="62">
        <v>14111807</v>
      </c>
      <c r="B1071" s="63" t="s">
        <v>12066</v>
      </c>
    </row>
    <row r="1072" spans="1:2" x14ac:dyDescent="0.25">
      <c r="A1072" s="62">
        <v>14111808</v>
      </c>
      <c r="B1072" s="63" t="s">
        <v>17413</v>
      </c>
    </row>
    <row r="1073" spans="1:2" x14ac:dyDescent="0.25">
      <c r="A1073" s="62">
        <v>14111809</v>
      </c>
      <c r="B1073" s="63" t="s">
        <v>14892</v>
      </c>
    </row>
    <row r="1074" spans="1:2" x14ac:dyDescent="0.25">
      <c r="A1074" s="62">
        <v>14111810</v>
      </c>
      <c r="B1074" s="63" t="s">
        <v>12369</v>
      </c>
    </row>
    <row r="1075" spans="1:2" x14ac:dyDescent="0.25">
      <c r="A1075" s="62">
        <v>14111811</v>
      </c>
      <c r="B1075" s="63" t="s">
        <v>18108</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16417</v>
      </c>
    </row>
    <row r="1080" spans="1:2" x14ac:dyDescent="0.25">
      <c r="A1080" s="62">
        <v>14111816</v>
      </c>
      <c r="B1080" s="63" t="s">
        <v>14658</v>
      </c>
    </row>
    <row r="1081" spans="1:2" x14ac:dyDescent="0.25">
      <c r="A1081" s="62">
        <v>14111817</v>
      </c>
      <c r="B1081" s="63" t="s">
        <v>18214</v>
      </c>
    </row>
    <row r="1082" spans="1:2" x14ac:dyDescent="0.25">
      <c r="A1082" s="62">
        <v>14121501</v>
      </c>
      <c r="B1082" s="63" t="s">
        <v>13022</v>
      </c>
    </row>
    <row r="1083" spans="1:2" x14ac:dyDescent="0.25">
      <c r="A1083" s="62">
        <v>14121502</v>
      </c>
      <c r="B1083" s="63" t="s">
        <v>2346</v>
      </c>
    </row>
    <row r="1084" spans="1:2" x14ac:dyDescent="0.25">
      <c r="A1084" s="62">
        <v>14121503</v>
      </c>
      <c r="B1084" s="63" t="s">
        <v>8079</v>
      </c>
    </row>
    <row r="1085" spans="1:2" x14ac:dyDescent="0.25">
      <c r="A1085" s="62">
        <v>14121504</v>
      </c>
      <c r="B1085" s="63" t="s">
        <v>11350</v>
      </c>
    </row>
    <row r="1086" spans="1:2" x14ac:dyDescent="0.25">
      <c r="A1086" s="62">
        <v>14121505</v>
      </c>
      <c r="B1086" s="63" t="s">
        <v>13605</v>
      </c>
    </row>
    <row r="1087" spans="1:2" x14ac:dyDescent="0.25">
      <c r="A1087" s="62">
        <v>14121601</v>
      </c>
      <c r="B1087" s="63" t="s">
        <v>15132</v>
      </c>
    </row>
    <row r="1088" spans="1:2" x14ac:dyDescent="0.25">
      <c r="A1088" s="62">
        <v>14121602</v>
      </c>
      <c r="B1088" s="63" t="s">
        <v>11237</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14015</v>
      </c>
    </row>
    <row r="1094" spans="1:2" x14ac:dyDescent="0.25">
      <c r="A1094" s="62">
        <v>14121801</v>
      </c>
      <c r="B1094" s="63" t="s">
        <v>8131</v>
      </c>
    </row>
    <row r="1095" spans="1:2" x14ac:dyDescent="0.25">
      <c r="A1095" s="62">
        <v>14121802</v>
      </c>
      <c r="B1095" s="63" t="s">
        <v>9178</v>
      </c>
    </row>
    <row r="1096" spans="1:2" x14ac:dyDescent="0.25">
      <c r="A1096" s="62">
        <v>14121803</v>
      </c>
      <c r="B1096" s="63" t="s">
        <v>18084</v>
      </c>
    </row>
    <row r="1097" spans="1:2" x14ac:dyDescent="0.25">
      <c r="A1097" s="62">
        <v>14121804</v>
      </c>
      <c r="B1097" s="63" t="s">
        <v>14357</v>
      </c>
    </row>
    <row r="1098" spans="1:2" x14ac:dyDescent="0.25">
      <c r="A1098" s="62">
        <v>14121805</v>
      </c>
      <c r="B1098" s="63" t="s">
        <v>15876</v>
      </c>
    </row>
    <row r="1099" spans="1:2" x14ac:dyDescent="0.25">
      <c r="A1099" s="62">
        <v>14121806</v>
      </c>
      <c r="B1099" s="63" t="s">
        <v>15281</v>
      </c>
    </row>
    <row r="1100" spans="1:2" x14ac:dyDescent="0.25">
      <c r="A1100" s="62">
        <v>14121807</v>
      </c>
      <c r="B1100" s="63" t="s">
        <v>5756</v>
      </c>
    </row>
    <row r="1101" spans="1:2" x14ac:dyDescent="0.25">
      <c r="A1101" s="62">
        <v>14121808</v>
      </c>
      <c r="B1101" s="63" t="s">
        <v>7395</v>
      </c>
    </row>
    <row r="1102" spans="1:2" x14ac:dyDescent="0.25">
      <c r="A1102" s="62">
        <v>14121809</v>
      </c>
      <c r="B1102" s="63" t="s">
        <v>3944</v>
      </c>
    </row>
    <row r="1103" spans="1:2" x14ac:dyDescent="0.25">
      <c r="A1103" s="62">
        <v>14121810</v>
      </c>
      <c r="B1103" s="63" t="s">
        <v>3418</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13002</v>
      </c>
    </row>
    <row r="1111" spans="1:2" x14ac:dyDescent="0.25">
      <c r="A1111" s="62">
        <v>14122101</v>
      </c>
      <c r="B1111" s="63" t="s">
        <v>1603</v>
      </c>
    </row>
    <row r="1112" spans="1:2" x14ac:dyDescent="0.25">
      <c r="A1112" s="62">
        <v>14122102</v>
      </c>
      <c r="B1112" s="63" t="s">
        <v>3810</v>
      </c>
    </row>
    <row r="1113" spans="1:2" x14ac:dyDescent="0.25">
      <c r="A1113" s="62">
        <v>14122103</v>
      </c>
      <c r="B1113" s="63" t="s">
        <v>14590</v>
      </c>
    </row>
    <row r="1114" spans="1:2" x14ac:dyDescent="0.25">
      <c r="A1114" s="62">
        <v>14122104</v>
      </c>
      <c r="B1114" s="63" t="s">
        <v>10206</v>
      </c>
    </row>
    <row r="1115" spans="1:2" x14ac:dyDescent="0.25">
      <c r="A1115" s="62">
        <v>14122105</v>
      </c>
      <c r="B1115" s="63" t="s">
        <v>16643</v>
      </c>
    </row>
    <row r="1116" spans="1:2" x14ac:dyDescent="0.25">
      <c r="A1116" s="62">
        <v>14122106</v>
      </c>
      <c r="B1116" s="63" t="s">
        <v>14076</v>
      </c>
    </row>
    <row r="1117" spans="1:2" x14ac:dyDescent="0.25">
      <c r="A1117" s="62">
        <v>14122201</v>
      </c>
      <c r="B1117" s="63" t="s">
        <v>10291</v>
      </c>
    </row>
    <row r="1118" spans="1:2" x14ac:dyDescent="0.25">
      <c r="A1118" s="62">
        <v>15101502</v>
      </c>
      <c r="B1118" s="63" t="s">
        <v>14298</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12683</v>
      </c>
    </row>
    <row r="1124" spans="1:2" x14ac:dyDescent="0.25">
      <c r="A1124" s="62">
        <v>15101508</v>
      </c>
      <c r="B1124" s="63" t="s">
        <v>13261</v>
      </c>
    </row>
    <row r="1125" spans="1:2" x14ac:dyDescent="0.25">
      <c r="A1125" s="62">
        <v>15101509</v>
      </c>
      <c r="B1125" s="63" t="s">
        <v>16131</v>
      </c>
    </row>
    <row r="1126" spans="1:2" x14ac:dyDescent="0.25">
      <c r="A1126" s="62">
        <v>15101510</v>
      </c>
      <c r="B1126" s="63" t="s">
        <v>17554</v>
      </c>
    </row>
    <row r="1127" spans="1:2" x14ac:dyDescent="0.25">
      <c r="A1127" s="62">
        <v>15101601</v>
      </c>
      <c r="B1127" s="63" t="s">
        <v>7133</v>
      </c>
    </row>
    <row r="1128" spans="1:2" x14ac:dyDescent="0.25">
      <c r="A1128" s="62">
        <v>15101602</v>
      </c>
      <c r="B1128" s="63" t="s">
        <v>12733</v>
      </c>
    </row>
    <row r="1129" spans="1:2" x14ac:dyDescent="0.25">
      <c r="A1129" s="62">
        <v>15101603</v>
      </c>
      <c r="B1129" s="63" t="s">
        <v>17846</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9231</v>
      </c>
    </row>
    <row r="1134" spans="1:2" x14ac:dyDescent="0.25">
      <c r="A1134" s="62">
        <v>15101608</v>
      </c>
      <c r="B1134" s="63" t="s">
        <v>14701</v>
      </c>
    </row>
    <row r="1135" spans="1:2" x14ac:dyDescent="0.25">
      <c r="A1135" s="62">
        <v>15101701</v>
      </c>
      <c r="B1135" s="63" t="s">
        <v>6775</v>
      </c>
    </row>
    <row r="1136" spans="1:2" x14ac:dyDescent="0.25">
      <c r="A1136" s="62">
        <v>15101702</v>
      </c>
      <c r="B1136" s="63" t="s">
        <v>17278</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9101</v>
      </c>
    </row>
    <row r="1141" spans="1:2" x14ac:dyDescent="0.25">
      <c r="A1141" s="62">
        <v>15111505</v>
      </c>
      <c r="B1141" s="63" t="s">
        <v>10407</v>
      </c>
    </row>
    <row r="1142" spans="1:2" x14ac:dyDescent="0.25">
      <c r="A1142" s="62">
        <v>15111506</v>
      </c>
      <c r="B1142" s="63" t="s">
        <v>18209</v>
      </c>
    </row>
    <row r="1143" spans="1:2" x14ac:dyDescent="0.25">
      <c r="A1143" s="62">
        <v>15111507</v>
      </c>
      <c r="B1143" s="63" t="s">
        <v>11870</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13130</v>
      </c>
    </row>
    <row r="1149" spans="1:2" x14ac:dyDescent="0.25">
      <c r="A1149" s="62">
        <v>15121501</v>
      </c>
      <c r="B1149" s="63" t="s">
        <v>9044</v>
      </c>
    </row>
    <row r="1150" spans="1:2" x14ac:dyDescent="0.25">
      <c r="A1150" s="62">
        <v>15121502</v>
      </c>
      <c r="B1150" s="63" t="s">
        <v>16076</v>
      </c>
    </row>
    <row r="1151" spans="1:2" x14ac:dyDescent="0.25">
      <c r="A1151" s="62">
        <v>15121503</v>
      </c>
      <c r="B1151" s="63" t="s">
        <v>10863</v>
      </c>
    </row>
    <row r="1152" spans="1:2" x14ac:dyDescent="0.25">
      <c r="A1152" s="62">
        <v>15121504</v>
      </c>
      <c r="B1152" s="63" t="s">
        <v>13459</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4009</v>
      </c>
    </row>
    <row r="1161" spans="1:2" x14ac:dyDescent="0.25">
      <c r="A1161" s="62">
        <v>15121515</v>
      </c>
      <c r="B1161" s="63" t="s">
        <v>16876</v>
      </c>
    </row>
    <row r="1162" spans="1:2" x14ac:dyDescent="0.25">
      <c r="A1162" s="62">
        <v>15121516</v>
      </c>
      <c r="B1162" s="63" t="s">
        <v>11101</v>
      </c>
    </row>
    <row r="1163" spans="1:2" x14ac:dyDescent="0.25">
      <c r="A1163" s="62">
        <v>15121517</v>
      </c>
      <c r="B1163" s="63" t="s">
        <v>13293</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5351</v>
      </c>
    </row>
    <row r="1179" spans="1:2" x14ac:dyDescent="0.25">
      <c r="A1179" s="62">
        <v>15121806</v>
      </c>
      <c r="B1179" s="63" t="s">
        <v>7383</v>
      </c>
    </row>
    <row r="1180" spans="1:2" x14ac:dyDescent="0.25">
      <c r="A1180" s="62">
        <v>15121901</v>
      </c>
      <c r="B1180" s="63" t="s">
        <v>5549</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11005</v>
      </c>
    </row>
    <row r="1187" spans="1:2" x14ac:dyDescent="0.25">
      <c r="A1187" s="62">
        <v>15131505</v>
      </c>
      <c r="B1187" s="63" t="s">
        <v>15621</v>
      </c>
    </row>
    <row r="1188" spans="1:2" x14ac:dyDescent="0.25">
      <c r="A1188" s="62">
        <v>15131506</v>
      </c>
      <c r="B1188" s="63" t="s">
        <v>17895</v>
      </c>
    </row>
    <row r="1189" spans="1:2" x14ac:dyDescent="0.25">
      <c r="A1189" s="62">
        <v>15131601</v>
      </c>
      <c r="B1189" s="63" t="s">
        <v>12911</v>
      </c>
    </row>
    <row r="1190" spans="1:2" x14ac:dyDescent="0.25">
      <c r="A1190" s="62">
        <v>20101501</v>
      </c>
      <c r="B1190" s="63" t="s">
        <v>15954</v>
      </c>
    </row>
    <row r="1191" spans="1:2" x14ac:dyDescent="0.25">
      <c r="A1191" s="62">
        <v>20101502</v>
      </c>
      <c r="B1191" s="63" t="s">
        <v>7354</v>
      </c>
    </row>
    <row r="1192" spans="1:2" x14ac:dyDescent="0.25">
      <c r="A1192" s="62">
        <v>20101503</v>
      </c>
      <c r="B1192" s="63" t="s">
        <v>9711</v>
      </c>
    </row>
    <row r="1193" spans="1:2" x14ac:dyDescent="0.25">
      <c r="A1193" s="62">
        <v>20101504</v>
      </c>
      <c r="B1193" s="63" t="s">
        <v>17129</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18796</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8147</v>
      </c>
    </row>
    <row r="1202" spans="1:2" x14ac:dyDescent="0.25">
      <c r="A1202" s="62">
        <v>20101706</v>
      </c>
      <c r="B1202" s="63" t="s">
        <v>3431</v>
      </c>
    </row>
    <row r="1203" spans="1:2" x14ac:dyDescent="0.25">
      <c r="A1203" s="62">
        <v>20101707</v>
      </c>
      <c r="B1203" s="63" t="s">
        <v>2721</v>
      </c>
    </row>
    <row r="1204" spans="1:2" x14ac:dyDescent="0.25">
      <c r="A1204" s="62">
        <v>20101708</v>
      </c>
      <c r="B1204" s="63" t="s">
        <v>13248</v>
      </c>
    </row>
    <row r="1205" spans="1:2" x14ac:dyDescent="0.25">
      <c r="A1205" s="62">
        <v>20101709</v>
      </c>
      <c r="B1205" s="63" t="s">
        <v>7575</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17836</v>
      </c>
    </row>
    <row r="1211" spans="1:2" x14ac:dyDescent="0.25">
      <c r="A1211" s="62">
        <v>20101801</v>
      </c>
      <c r="B1211" s="63" t="s">
        <v>14419</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10292</v>
      </c>
    </row>
    <row r="1216" spans="1:2" x14ac:dyDescent="0.25">
      <c r="A1216" s="62">
        <v>20101901</v>
      </c>
      <c r="B1216" s="63" t="s">
        <v>4517</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17031</v>
      </c>
    </row>
    <row r="1222" spans="1:2" x14ac:dyDescent="0.25">
      <c r="A1222" s="62">
        <v>20102004</v>
      </c>
      <c r="B1222" s="63" t="s">
        <v>18152</v>
      </c>
    </row>
    <row r="1223" spans="1:2" x14ac:dyDescent="0.25">
      <c r="A1223" s="62">
        <v>20102005</v>
      </c>
      <c r="B1223" s="63" t="s">
        <v>9620</v>
      </c>
    </row>
    <row r="1224" spans="1:2" x14ac:dyDescent="0.25">
      <c r="A1224" s="62">
        <v>20102006</v>
      </c>
      <c r="B1224" s="63" t="s">
        <v>17982</v>
      </c>
    </row>
    <row r="1225" spans="1:2" x14ac:dyDescent="0.25">
      <c r="A1225" s="62">
        <v>20102007</v>
      </c>
      <c r="B1225" s="63" t="s">
        <v>3179</v>
      </c>
    </row>
    <row r="1226" spans="1:2" x14ac:dyDescent="0.25">
      <c r="A1226" s="62">
        <v>20102008</v>
      </c>
      <c r="B1226" s="63" t="s">
        <v>10274</v>
      </c>
    </row>
    <row r="1227" spans="1:2" x14ac:dyDescent="0.25">
      <c r="A1227" s="62">
        <v>20102101</v>
      </c>
      <c r="B1227" s="63" t="s">
        <v>15815</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9938</v>
      </c>
    </row>
    <row r="1234" spans="1:2" x14ac:dyDescent="0.25">
      <c r="A1234" s="62">
        <v>20102301</v>
      </c>
      <c r="B1234" s="63" t="s">
        <v>16759</v>
      </c>
    </row>
    <row r="1235" spans="1:2" x14ac:dyDescent="0.25">
      <c r="A1235" s="62">
        <v>20102302</v>
      </c>
      <c r="B1235" s="63" t="s">
        <v>9352</v>
      </c>
    </row>
    <row r="1236" spans="1:2" x14ac:dyDescent="0.25">
      <c r="A1236" s="62">
        <v>20102303</v>
      </c>
      <c r="B1236" s="63" t="s">
        <v>9787</v>
      </c>
    </row>
    <row r="1237" spans="1:2" x14ac:dyDescent="0.25">
      <c r="A1237" s="62">
        <v>20102304</v>
      </c>
      <c r="B1237" s="63" t="s">
        <v>14579</v>
      </c>
    </row>
    <row r="1238" spans="1:2" x14ac:dyDescent="0.25">
      <c r="A1238" s="62">
        <v>20102305</v>
      </c>
      <c r="B1238" s="63" t="s">
        <v>7218</v>
      </c>
    </row>
    <row r="1239" spans="1:2" x14ac:dyDescent="0.25">
      <c r="A1239" s="62">
        <v>20102306</v>
      </c>
      <c r="B1239" s="63" t="s">
        <v>18010</v>
      </c>
    </row>
    <row r="1240" spans="1:2" x14ac:dyDescent="0.25">
      <c r="A1240" s="62">
        <v>20102307</v>
      </c>
      <c r="B1240" s="63" t="s">
        <v>16374</v>
      </c>
    </row>
    <row r="1241" spans="1:2" x14ac:dyDescent="0.25">
      <c r="A1241" s="62">
        <v>20111504</v>
      </c>
      <c r="B1241" s="63" t="s">
        <v>5660</v>
      </c>
    </row>
    <row r="1242" spans="1:2" x14ac:dyDescent="0.25">
      <c r="A1242" s="62">
        <v>20111505</v>
      </c>
      <c r="B1242" s="63" t="s">
        <v>8082</v>
      </c>
    </row>
    <row r="1243" spans="1:2" x14ac:dyDescent="0.25">
      <c r="A1243" s="62">
        <v>20111601</v>
      </c>
      <c r="B1243" s="63" t="s">
        <v>18193</v>
      </c>
    </row>
    <row r="1244" spans="1:2" x14ac:dyDescent="0.25">
      <c r="A1244" s="62">
        <v>20111602</v>
      </c>
      <c r="B1244" s="63" t="s">
        <v>5842</v>
      </c>
    </row>
    <row r="1245" spans="1:2" x14ac:dyDescent="0.25">
      <c r="A1245" s="62">
        <v>20111603</v>
      </c>
      <c r="B1245" s="63" t="s">
        <v>8840</v>
      </c>
    </row>
    <row r="1246" spans="1:2" x14ac:dyDescent="0.25">
      <c r="A1246" s="62">
        <v>20111604</v>
      </c>
      <c r="B1246" s="63" t="s">
        <v>9295</v>
      </c>
    </row>
    <row r="1247" spans="1:2" x14ac:dyDescent="0.25">
      <c r="A1247" s="62">
        <v>20111606</v>
      </c>
      <c r="B1247" s="63" t="s">
        <v>16983</v>
      </c>
    </row>
    <row r="1248" spans="1:2" x14ac:dyDescent="0.25">
      <c r="A1248" s="62">
        <v>20111607</v>
      </c>
      <c r="B1248" s="63" t="s">
        <v>18392</v>
      </c>
    </row>
    <row r="1249" spans="1:2" x14ac:dyDescent="0.25">
      <c r="A1249" s="62">
        <v>20111608</v>
      </c>
      <c r="B1249" s="63" t="s">
        <v>11017</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10412</v>
      </c>
    </row>
    <row r="1258" spans="1:2" x14ac:dyDescent="0.25">
      <c r="A1258" s="62">
        <v>20111617</v>
      </c>
      <c r="B1258" s="63" t="s">
        <v>7059</v>
      </c>
    </row>
    <row r="1259" spans="1:2" x14ac:dyDescent="0.25">
      <c r="A1259" s="62">
        <v>20111618</v>
      </c>
      <c r="B1259" s="63" t="s">
        <v>1488</v>
      </c>
    </row>
    <row r="1260" spans="1:2" x14ac:dyDescent="0.25">
      <c r="A1260" s="62">
        <v>20111619</v>
      </c>
      <c r="B1260" s="63" t="s">
        <v>13043</v>
      </c>
    </row>
    <row r="1261" spans="1:2" x14ac:dyDescent="0.25">
      <c r="A1261" s="62">
        <v>20111701</v>
      </c>
      <c r="B1261" s="63" t="s">
        <v>6619</v>
      </c>
    </row>
    <row r="1262" spans="1:2" x14ac:dyDescent="0.25">
      <c r="A1262" s="62">
        <v>20111702</v>
      </c>
      <c r="B1262" s="63" t="s">
        <v>12990</v>
      </c>
    </row>
    <row r="1263" spans="1:2" x14ac:dyDescent="0.25">
      <c r="A1263" s="62">
        <v>20111703</v>
      </c>
      <c r="B1263" s="63" t="s">
        <v>3768</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7201</v>
      </c>
    </row>
    <row r="1269" spans="1:2" x14ac:dyDescent="0.25">
      <c r="A1269" s="62">
        <v>20111709</v>
      </c>
      <c r="B1269" s="63" t="s">
        <v>3498</v>
      </c>
    </row>
    <row r="1270" spans="1:2" x14ac:dyDescent="0.25">
      <c r="A1270" s="62">
        <v>20121001</v>
      </c>
      <c r="B1270" s="63" t="s">
        <v>6374</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11457</v>
      </c>
    </row>
    <row r="1279" spans="1:2" x14ac:dyDescent="0.25">
      <c r="A1279" s="62">
        <v>20121010</v>
      </c>
      <c r="B1279" s="63" t="s">
        <v>5106</v>
      </c>
    </row>
    <row r="1280" spans="1:2" x14ac:dyDescent="0.25">
      <c r="A1280" s="62">
        <v>20121011</v>
      </c>
      <c r="B1280" s="63" t="s">
        <v>8474</v>
      </c>
    </row>
    <row r="1281" spans="1:2" x14ac:dyDescent="0.25">
      <c r="A1281" s="62">
        <v>20121012</v>
      </c>
      <c r="B1281" s="63" t="s">
        <v>14872</v>
      </c>
    </row>
    <row r="1282" spans="1:2" x14ac:dyDescent="0.25">
      <c r="A1282" s="62">
        <v>20121013</v>
      </c>
      <c r="B1282" s="63" t="s">
        <v>17732</v>
      </c>
    </row>
    <row r="1283" spans="1:2" x14ac:dyDescent="0.25">
      <c r="A1283" s="62">
        <v>20121014</v>
      </c>
      <c r="B1283" s="63" t="s">
        <v>817</v>
      </c>
    </row>
    <row r="1284" spans="1:2" x14ac:dyDescent="0.25">
      <c r="A1284" s="62">
        <v>20121015</v>
      </c>
      <c r="B1284" s="63" t="s">
        <v>7658</v>
      </c>
    </row>
    <row r="1285" spans="1:2" x14ac:dyDescent="0.25">
      <c r="A1285" s="62">
        <v>20121016</v>
      </c>
      <c r="B1285" s="63" t="s">
        <v>13982</v>
      </c>
    </row>
    <row r="1286" spans="1:2" x14ac:dyDescent="0.25">
      <c r="A1286" s="62">
        <v>20121101</v>
      </c>
      <c r="B1286" s="63" t="s">
        <v>9705</v>
      </c>
    </row>
    <row r="1287" spans="1:2" x14ac:dyDescent="0.25">
      <c r="A1287" s="62">
        <v>20121102</v>
      </c>
      <c r="B1287" s="63" t="s">
        <v>13331</v>
      </c>
    </row>
    <row r="1288" spans="1:2" x14ac:dyDescent="0.25">
      <c r="A1288" s="62">
        <v>20121103</v>
      </c>
      <c r="B1288" s="63" t="s">
        <v>2947</v>
      </c>
    </row>
    <row r="1289" spans="1:2" x14ac:dyDescent="0.25">
      <c r="A1289" s="62">
        <v>20121104</v>
      </c>
      <c r="B1289" s="63" t="s">
        <v>9967</v>
      </c>
    </row>
    <row r="1290" spans="1:2" x14ac:dyDescent="0.25">
      <c r="A1290" s="62">
        <v>20121105</v>
      </c>
      <c r="B1290" s="63" t="s">
        <v>11708</v>
      </c>
    </row>
    <row r="1291" spans="1:2" x14ac:dyDescent="0.25">
      <c r="A1291" s="62">
        <v>20121106</v>
      </c>
      <c r="B1291" s="63" t="s">
        <v>16622</v>
      </c>
    </row>
    <row r="1292" spans="1:2" x14ac:dyDescent="0.25">
      <c r="A1292" s="62">
        <v>20121107</v>
      </c>
      <c r="B1292" s="63" t="s">
        <v>6572</v>
      </c>
    </row>
    <row r="1293" spans="1:2" x14ac:dyDescent="0.25">
      <c r="A1293" s="62">
        <v>20121108</v>
      </c>
      <c r="B1293" s="63" t="s">
        <v>4916</v>
      </c>
    </row>
    <row r="1294" spans="1:2" x14ac:dyDescent="0.25">
      <c r="A1294" s="62">
        <v>20121109</v>
      </c>
      <c r="B1294" s="63" t="s">
        <v>7811</v>
      </c>
    </row>
    <row r="1295" spans="1:2" x14ac:dyDescent="0.25">
      <c r="A1295" s="62">
        <v>20121110</v>
      </c>
      <c r="B1295" s="63" t="s">
        <v>16557</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17717</v>
      </c>
    </row>
    <row r="1303" spans="1:2" x14ac:dyDescent="0.25">
      <c r="A1303" s="62">
        <v>20121118</v>
      </c>
      <c r="B1303" s="63" t="s">
        <v>13840</v>
      </c>
    </row>
    <row r="1304" spans="1:2" x14ac:dyDescent="0.25">
      <c r="A1304" s="62">
        <v>20121119</v>
      </c>
      <c r="B1304" s="63" t="s">
        <v>16337</v>
      </c>
    </row>
    <row r="1305" spans="1:2" x14ac:dyDescent="0.25">
      <c r="A1305" s="62">
        <v>20121201</v>
      </c>
      <c r="B1305" s="63" t="s">
        <v>3658</v>
      </c>
    </row>
    <row r="1306" spans="1:2" x14ac:dyDescent="0.25">
      <c r="A1306" s="62">
        <v>20121202</v>
      </c>
      <c r="B1306" s="63" t="s">
        <v>14587</v>
      </c>
    </row>
    <row r="1307" spans="1:2" x14ac:dyDescent="0.25">
      <c r="A1307" s="62">
        <v>20121203</v>
      </c>
      <c r="B1307" s="63" t="s">
        <v>16475</v>
      </c>
    </row>
    <row r="1308" spans="1:2" x14ac:dyDescent="0.25">
      <c r="A1308" s="62">
        <v>20121204</v>
      </c>
      <c r="B1308" s="63" t="s">
        <v>13449</v>
      </c>
    </row>
    <row r="1309" spans="1:2" x14ac:dyDescent="0.25">
      <c r="A1309" s="62">
        <v>20121205</v>
      </c>
      <c r="B1309" s="63" t="s">
        <v>10333</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18402</v>
      </c>
    </row>
    <row r="1321" spans="1:2" x14ac:dyDescent="0.25">
      <c r="A1321" s="62">
        <v>20121304</v>
      </c>
      <c r="B1321" s="63" t="s">
        <v>14674</v>
      </c>
    </row>
    <row r="1322" spans="1:2" x14ac:dyDescent="0.25">
      <c r="A1322" s="62">
        <v>20121305</v>
      </c>
      <c r="B1322" s="63" t="s">
        <v>7921</v>
      </c>
    </row>
    <row r="1323" spans="1:2" x14ac:dyDescent="0.25">
      <c r="A1323" s="62">
        <v>20121306</v>
      </c>
      <c r="B1323" s="63" t="s">
        <v>11757</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17604</v>
      </c>
    </row>
    <row r="1328" spans="1:2" x14ac:dyDescent="0.25">
      <c r="A1328" s="62">
        <v>20121311</v>
      </c>
      <c r="B1328" s="63" t="s">
        <v>18491</v>
      </c>
    </row>
    <row r="1329" spans="1:2" x14ac:dyDescent="0.25">
      <c r="A1329" s="62">
        <v>20121312</v>
      </c>
      <c r="B1329" s="63" t="s">
        <v>6489</v>
      </c>
    </row>
    <row r="1330" spans="1:2" x14ac:dyDescent="0.25">
      <c r="A1330" s="62">
        <v>20121313</v>
      </c>
      <c r="B1330" s="63" t="s">
        <v>6921</v>
      </c>
    </row>
    <row r="1331" spans="1:2" x14ac:dyDescent="0.25">
      <c r="A1331" s="62">
        <v>20121314</v>
      </c>
      <c r="B1331" s="63" t="s">
        <v>11263</v>
      </c>
    </row>
    <row r="1332" spans="1:2" x14ac:dyDescent="0.25">
      <c r="A1332" s="62">
        <v>20121315</v>
      </c>
      <c r="B1332" s="63" t="s">
        <v>14459</v>
      </c>
    </row>
    <row r="1333" spans="1:2" x14ac:dyDescent="0.25">
      <c r="A1333" s="62">
        <v>20121316</v>
      </c>
      <c r="B1333" s="63" t="s">
        <v>10215</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5269</v>
      </c>
    </row>
    <row r="1344" spans="1:2" x14ac:dyDescent="0.25">
      <c r="A1344" s="62">
        <v>20121404</v>
      </c>
      <c r="B1344" s="63" t="s">
        <v>7840</v>
      </c>
    </row>
    <row r="1345" spans="1:2" x14ac:dyDescent="0.25">
      <c r="A1345" s="62">
        <v>20121405</v>
      </c>
      <c r="B1345" s="63" t="s">
        <v>5492</v>
      </c>
    </row>
    <row r="1346" spans="1:2" x14ac:dyDescent="0.25">
      <c r="A1346" s="62">
        <v>20121406</v>
      </c>
      <c r="B1346" s="63" t="s">
        <v>12858</v>
      </c>
    </row>
    <row r="1347" spans="1:2" x14ac:dyDescent="0.25">
      <c r="A1347" s="62">
        <v>20121407</v>
      </c>
      <c r="B1347" s="63" t="s">
        <v>18231</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15886</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18282</v>
      </c>
    </row>
    <row r="1359" spans="1:2" x14ac:dyDescent="0.25">
      <c r="A1359" s="62">
        <v>20121419</v>
      </c>
      <c r="B1359" s="63" t="s">
        <v>5720</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3616</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9867</v>
      </c>
    </row>
    <row r="1376" spans="1:2" x14ac:dyDescent="0.25">
      <c r="A1376" s="62">
        <v>20121507</v>
      </c>
      <c r="B1376" s="63" t="s">
        <v>14566</v>
      </c>
    </row>
    <row r="1377" spans="1:2" x14ac:dyDescent="0.25">
      <c r="A1377" s="62">
        <v>20121508</v>
      </c>
      <c r="B1377" s="63" t="s">
        <v>16675</v>
      </c>
    </row>
    <row r="1378" spans="1:2" x14ac:dyDescent="0.25">
      <c r="A1378" s="62">
        <v>20121509</v>
      </c>
      <c r="B1378" s="63" t="s">
        <v>13019</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6402</v>
      </c>
    </row>
    <row r="1387" spans="1:2" x14ac:dyDescent="0.25">
      <c r="A1387" s="62">
        <v>20121602</v>
      </c>
      <c r="B1387" s="63" t="s">
        <v>4835</v>
      </c>
    </row>
    <row r="1388" spans="1:2" x14ac:dyDescent="0.25">
      <c r="A1388" s="62">
        <v>20121603</v>
      </c>
      <c r="B1388" s="63" t="s">
        <v>14494</v>
      </c>
    </row>
    <row r="1389" spans="1:2" x14ac:dyDescent="0.25">
      <c r="A1389" s="62">
        <v>20121604</v>
      </c>
      <c r="B1389" s="63" t="s">
        <v>7572</v>
      </c>
    </row>
    <row r="1390" spans="1:2" x14ac:dyDescent="0.25">
      <c r="A1390" s="62">
        <v>20121605</v>
      </c>
      <c r="B1390" s="63" t="s">
        <v>18556</v>
      </c>
    </row>
    <row r="1391" spans="1:2" x14ac:dyDescent="0.25">
      <c r="A1391" s="62">
        <v>20121606</v>
      </c>
      <c r="B1391" s="63" t="s">
        <v>3171</v>
      </c>
    </row>
    <row r="1392" spans="1:2" x14ac:dyDescent="0.25">
      <c r="A1392" s="62">
        <v>20121607</v>
      </c>
      <c r="B1392" s="63" t="s">
        <v>13086</v>
      </c>
    </row>
    <row r="1393" spans="1:2" x14ac:dyDescent="0.25">
      <c r="A1393" s="62">
        <v>20121701</v>
      </c>
      <c r="B1393" s="63" t="s">
        <v>10712</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13818</v>
      </c>
    </row>
    <row r="1399" spans="1:2" x14ac:dyDescent="0.25">
      <c r="A1399" s="62">
        <v>20121707</v>
      </c>
      <c r="B1399" s="63" t="s">
        <v>5077</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13996</v>
      </c>
    </row>
    <row r="1404" spans="1:2" x14ac:dyDescent="0.25">
      <c r="A1404" s="62">
        <v>20121804</v>
      </c>
      <c r="B1404" s="63" t="s">
        <v>383</v>
      </c>
    </row>
    <row r="1405" spans="1:2" x14ac:dyDescent="0.25">
      <c r="A1405" s="62">
        <v>20121805</v>
      </c>
      <c r="B1405" s="63" t="s">
        <v>11637</v>
      </c>
    </row>
    <row r="1406" spans="1:2" x14ac:dyDescent="0.25">
      <c r="A1406" s="62">
        <v>20121901</v>
      </c>
      <c r="B1406" s="63" t="s">
        <v>18427</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18441</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14374</v>
      </c>
    </row>
    <row r="1418" spans="1:2" x14ac:dyDescent="0.25">
      <c r="A1418" s="62">
        <v>20121913</v>
      </c>
      <c r="B1418" s="63" t="s">
        <v>15210</v>
      </c>
    </row>
    <row r="1419" spans="1:2" x14ac:dyDescent="0.25">
      <c r="A1419" s="62">
        <v>20121914</v>
      </c>
      <c r="B1419" s="63" t="s">
        <v>15100</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7917</v>
      </c>
    </row>
    <row r="1431" spans="1:2" x14ac:dyDescent="0.25">
      <c r="A1431" s="62">
        <v>20122106</v>
      </c>
      <c r="B1431" s="63" t="s">
        <v>13816</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8449</v>
      </c>
    </row>
    <row r="1436" spans="1:2" x14ac:dyDescent="0.25">
      <c r="A1436" s="62">
        <v>20122111</v>
      </c>
      <c r="B1436" s="63" t="s">
        <v>1230</v>
      </c>
    </row>
    <row r="1437" spans="1:2" x14ac:dyDescent="0.25">
      <c r="A1437" s="62">
        <v>20122112</v>
      </c>
      <c r="B1437" s="63" t="s">
        <v>15326</v>
      </c>
    </row>
    <row r="1438" spans="1:2" x14ac:dyDescent="0.25">
      <c r="A1438" s="62">
        <v>20122113</v>
      </c>
      <c r="B1438" s="63" t="s">
        <v>7677</v>
      </c>
    </row>
    <row r="1439" spans="1:2" x14ac:dyDescent="0.25">
      <c r="A1439" s="62">
        <v>20122114</v>
      </c>
      <c r="B1439" s="63" t="s">
        <v>7953</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12557</v>
      </c>
    </row>
    <row r="1449" spans="1:2" x14ac:dyDescent="0.25">
      <c r="A1449" s="62">
        <v>20122209</v>
      </c>
      <c r="B1449" s="63" t="s">
        <v>3675</v>
      </c>
    </row>
    <row r="1450" spans="1:2" x14ac:dyDescent="0.25">
      <c r="A1450" s="62">
        <v>20122210</v>
      </c>
      <c r="B1450" s="63" t="s">
        <v>13585</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10796</v>
      </c>
    </row>
    <row r="1458" spans="1:2" x14ac:dyDescent="0.25">
      <c r="A1458" s="62">
        <v>20122302</v>
      </c>
      <c r="B1458" s="63" t="s">
        <v>18340</v>
      </c>
    </row>
    <row r="1459" spans="1:2" x14ac:dyDescent="0.25">
      <c r="A1459" s="62">
        <v>20122303</v>
      </c>
      <c r="B1459" s="63" t="s">
        <v>13514</v>
      </c>
    </row>
    <row r="1460" spans="1:2" x14ac:dyDescent="0.25">
      <c r="A1460" s="62">
        <v>20122304</v>
      </c>
      <c r="B1460" s="63" t="s">
        <v>4618</v>
      </c>
    </row>
    <row r="1461" spans="1:2" x14ac:dyDescent="0.25">
      <c r="A1461" s="62">
        <v>20122305</v>
      </c>
      <c r="B1461" s="63" t="s">
        <v>17086</v>
      </c>
    </row>
    <row r="1462" spans="1:2" x14ac:dyDescent="0.25">
      <c r="A1462" s="62">
        <v>20122306</v>
      </c>
      <c r="B1462" s="63" t="s">
        <v>4172</v>
      </c>
    </row>
    <row r="1463" spans="1:2" x14ac:dyDescent="0.25">
      <c r="A1463" s="62">
        <v>20122307</v>
      </c>
      <c r="B1463" s="63" t="s">
        <v>4915</v>
      </c>
    </row>
    <row r="1464" spans="1:2" x14ac:dyDescent="0.25">
      <c r="A1464" s="62">
        <v>20122308</v>
      </c>
      <c r="B1464" s="63" t="s">
        <v>7673</v>
      </c>
    </row>
    <row r="1465" spans="1:2" x14ac:dyDescent="0.25">
      <c r="A1465" s="62">
        <v>20122309</v>
      </c>
      <c r="B1465" s="63" t="s">
        <v>3146</v>
      </c>
    </row>
    <row r="1466" spans="1:2" x14ac:dyDescent="0.25">
      <c r="A1466" s="62">
        <v>20122310</v>
      </c>
      <c r="B1466" s="63" t="s">
        <v>15390</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14559</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10202</v>
      </c>
    </row>
    <row r="1480" spans="1:2" x14ac:dyDescent="0.25">
      <c r="A1480" s="62">
        <v>20122324</v>
      </c>
      <c r="B1480" s="63" t="s">
        <v>15325</v>
      </c>
    </row>
    <row r="1481" spans="1:2" x14ac:dyDescent="0.25">
      <c r="A1481" s="62">
        <v>20122325</v>
      </c>
      <c r="B1481" s="63" t="s">
        <v>14148</v>
      </c>
    </row>
    <row r="1482" spans="1:2" x14ac:dyDescent="0.25">
      <c r="A1482" s="62">
        <v>20122326</v>
      </c>
      <c r="B1482" s="63" t="s">
        <v>17636</v>
      </c>
    </row>
    <row r="1483" spans="1:2" x14ac:dyDescent="0.25">
      <c r="A1483" s="62">
        <v>20122327</v>
      </c>
      <c r="B1483" s="63" t="s">
        <v>17770</v>
      </c>
    </row>
    <row r="1484" spans="1:2" x14ac:dyDescent="0.25">
      <c r="A1484" s="62">
        <v>20122328</v>
      </c>
      <c r="B1484" s="63" t="s">
        <v>8690</v>
      </c>
    </row>
    <row r="1485" spans="1:2" x14ac:dyDescent="0.25">
      <c r="A1485" s="62">
        <v>20122329</v>
      </c>
      <c r="B1485" s="63" t="s">
        <v>13920</v>
      </c>
    </row>
    <row r="1486" spans="1:2" x14ac:dyDescent="0.25">
      <c r="A1486" s="62">
        <v>20122330</v>
      </c>
      <c r="B1486" s="63" t="s">
        <v>17214</v>
      </c>
    </row>
    <row r="1487" spans="1:2" x14ac:dyDescent="0.25">
      <c r="A1487" s="62">
        <v>20122331</v>
      </c>
      <c r="B1487" s="63" t="s">
        <v>15142</v>
      </c>
    </row>
    <row r="1488" spans="1:2" x14ac:dyDescent="0.25">
      <c r="A1488" s="62">
        <v>20122332</v>
      </c>
      <c r="B1488" s="63" t="s">
        <v>11091</v>
      </c>
    </row>
    <row r="1489" spans="1:2" x14ac:dyDescent="0.25">
      <c r="A1489" s="62">
        <v>20122333</v>
      </c>
      <c r="B1489" s="63" t="s">
        <v>16465</v>
      </c>
    </row>
    <row r="1490" spans="1:2" x14ac:dyDescent="0.25">
      <c r="A1490" s="62">
        <v>20122334</v>
      </c>
      <c r="B1490" s="63" t="s">
        <v>2356</v>
      </c>
    </row>
    <row r="1491" spans="1:2" x14ac:dyDescent="0.25">
      <c r="A1491" s="62">
        <v>20122335</v>
      </c>
      <c r="B1491" s="63" t="s">
        <v>5058</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17339</v>
      </c>
    </row>
    <row r="1497" spans="1:2" x14ac:dyDescent="0.25">
      <c r="A1497" s="62">
        <v>20122342</v>
      </c>
      <c r="B1497" s="63" t="s">
        <v>9029</v>
      </c>
    </row>
    <row r="1498" spans="1:2" x14ac:dyDescent="0.25">
      <c r="A1498" s="62">
        <v>20122343</v>
      </c>
      <c r="B1498" s="63" t="s">
        <v>12256</v>
      </c>
    </row>
    <row r="1499" spans="1:2" x14ac:dyDescent="0.25">
      <c r="A1499" s="62">
        <v>20122344</v>
      </c>
      <c r="B1499" s="63" t="s">
        <v>5600</v>
      </c>
    </row>
    <row r="1500" spans="1:2" x14ac:dyDescent="0.25">
      <c r="A1500" s="62">
        <v>20122345</v>
      </c>
      <c r="B1500" s="63" t="s">
        <v>15573</v>
      </c>
    </row>
    <row r="1501" spans="1:2" x14ac:dyDescent="0.25">
      <c r="A1501" s="62">
        <v>20122346</v>
      </c>
      <c r="B1501" s="63" t="s">
        <v>11860</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17332</v>
      </c>
    </row>
    <row r="1507" spans="1:2" x14ac:dyDescent="0.25">
      <c r="A1507" s="62">
        <v>20122352</v>
      </c>
      <c r="B1507" s="63" t="s">
        <v>7776</v>
      </c>
    </row>
    <row r="1508" spans="1:2" x14ac:dyDescent="0.25">
      <c r="A1508" s="62">
        <v>20122353</v>
      </c>
      <c r="B1508" s="63" t="s">
        <v>4394</v>
      </c>
    </row>
    <row r="1509" spans="1:2" x14ac:dyDescent="0.25">
      <c r="A1509" s="62">
        <v>20122354</v>
      </c>
      <c r="B1509" s="63" t="s">
        <v>10542</v>
      </c>
    </row>
    <row r="1510" spans="1:2" x14ac:dyDescent="0.25">
      <c r="A1510" s="62">
        <v>20122356</v>
      </c>
      <c r="B1510" s="63" t="s">
        <v>9767</v>
      </c>
    </row>
    <row r="1511" spans="1:2" x14ac:dyDescent="0.25">
      <c r="A1511" s="62">
        <v>20122357</v>
      </c>
      <c r="B1511" s="63" t="s">
        <v>6044</v>
      </c>
    </row>
    <row r="1512" spans="1:2" x14ac:dyDescent="0.25">
      <c r="A1512" s="62">
        <v>20122401</v>
      </c>
      <c r="B1512" s="63" t="s">
        <v>13824</v>
      </c>
    </row>
    <row r="1513" spans="1:2" x14ac:dyDescent="0.25">
      <c r="A1513" s="62">
        <v>20122402</v>
      </c>
      <c r="B1513" s="63" t="s">
        <v>1291</v>
      </c>
    </row>
    <row r="1514" spans="1:2" x14ac:dyDescent="0.25">
      <c r="A1514" s="62">
        <v>20122403</v>
      </c>
      <c r="B1514" s="63" t="s">
        <v>18430</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10876</v>
      </c>
    </row>
    <row r="1519" spans="1:2" x14ac:dyDescent="0.25">
      <c r="A1519" s="62">
        <v>20122408</v>
      </c>
      <c r="B1519" s="63" t="s">
        <v>15209</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3914</v>
      </c>
    </row>
    <row r="1525" spans="1:2" x14ac:dyDescent="0.25">
      <c r="A1525" s="62">
        <v>20122504</v>
      </c>
      <c r="B1525" s="63" t="s">
        <v>7183</v>
      </c>
    </row>
    <row r="1526" spans="1:2" x14ac:dyDescent="0.25">
      <c r="A1526" s="62">
        <v>20122505</v>
      </c>
      <c r="B1526" s="63" t="s">
        <v>10454</v>
      </c>
    </row>
    <row r="1527" spans="1:2" x14ac:dyDescent="0.25">
      <c r="A1527" s="62">
        <v>20122506</v>
      </c>
      <c r="B1527" s="63" t="s">
        <v>4067</v>
      </c>
    </row>
    <row r="1528" spans="1:2" x14ac:dyDescent="0.25">
      <c r="A1528" s="62">
        <v>20122507</v>
      </c>
      <c r="B1528" s="63" t="s">
        <v>14169</v>
      </c>
    </row>
    <row r="1529" spans="1:2" x14ac:dyDescent="0.25">
      <c r="A1529" s="62">
        <v>20122508</v>
      </c>
      <c r="B1529" s="63" t="s">
        <v>6197</v>
      </c>
    </row>
    <row r="1530" spans="1:2" x14ac:dyDescent="0.25">
      <c r="A1530" s="62">
        <v>20122509</v>
      </c>
      <c r="B1530" s="63" t="s">
        <v>6914</v>
      </c>
    </row>
    <row r="1531" spans="1:2" x14ac:dyDescent="0.25">
      <c r="A1531" s="62">
        <v>20122510</v>
      </c>
      <c r="B1531" s="63" t="s">
        <v>14759</v>
      </c>
    </row>
    <row r="1532" spans="1:2" x14ac:dyDescent="0.25">
      <c r="A1532" s="62">
        <v>20122511</v>
      </c>
      <c r="B1532" s="63" t="s">
        <v>3353</v>
      </c>
    </row>
    <row r="1533" spans="1:2" x14ac:dyDescent="0.25">
      <c r="A1533" s="62">
        <v>20122512</v>
      </c>
      <c r="B1533" s="63" t="s">
        <v>6294</v>
      </c>
    </row>
    <row r="1534" spans="1:2" x14ac:dyDescent="0.25">
      <c r="A1534" s="62">
        <v>20122513</v>
      </c>
      <c r="B1534" s="63" t="s">
        <v>4698</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18544</v>
      </c>
    </row>
    <row r="1539" spans="1:2" x14ac:dyDescent="0.25">
      <c r="A1539" s="62">
        <v>20122603</v>
      </c>
      <c r="B1539" s="63" t="s">
        <v>6322</v>
      </c>
    </row>
    <row r="1540" spans="1:2" x14ac:dyDescent="0.25">
      <c r="A1540" s="62">
        <v>20122604</v>
      </c>
      <c r="B1540" s="63" t="s">
        <v>1673</v>
      </c>
    </row>
    <row r="1541" spans="1:2" x14ac:dyDescent="0.25">
      <c r="A1541" s="62">
        <v>20122605</v>
      </c>
      <c r="B1541" s="63" t="s">
        <v>14740</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10147</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18475</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16806</v>
      </c>
    </row>
    <row r="1556" spans="1:2" x14ac:dyDescent="0.25">
      <c r="A1556" s="62">
        <v>20122620</v>
      </c>
      <c r="B1556" s="63" t="s">
        <v>12404</v>
      </c>
    </row>
    <row r="1557" spans="1:2" x14ac:dyDescent="0.25">
      <c r="A1557" s="62">
        <v>20122621</v>
      </c>
      <c r="B1557" s="63" t="s">
        <v>13856</v>
      </c>
    </row>
    <row r="1558" spans="1:2" x14ac:dyDescent="0.25">
      <c r="A1558" s="62">
        <v>20122622</v>
      </c>
      <c r="B1558" s="63" t="s">
        <v>15465</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13198</v>
      </c>
    </row>
    <row r="1568" spans="1:2" x14ac:dyDescent="0.25">
      <c r="A1568" s="62">
        <v>20122709</v>
      </c>
      <c r="B1568" s="63" t="s">
        <v>10331</v>
      </c>
    </row>
    <row r="1569" spans="1:2" x14ac:dyDescent="0.25">
      <c r="A1569" s="62">
        <v>20122801</v>
      </c>
      <c r="B1569" s="63" t="s">
        <v>11204</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18061</v>
      </c>
    </row>
    <row r="1576" spans="1:2" x14ac:dyDescent="0.25">
      <c r="A1576" s="62">
        <v>20122809</v>
      </c>
      <c r="B1576" s="63" t="s">
        <v>9748</v>
      </c>
    </row>
    <row r="1577" spans="1:2" x14ac:dyDescent="0.25">
      <c r="A1577" s="62">
        <v>20122810</v>
      </c>
      <c r="B1577" s="63" t="s">
        <v>727</v>
      </c>
    </row>
    <row r="1578" spans="1:2" x14ac:dyDescent="0.25">
      <c r="A1578" s="62">
        <v>20122811</v>
      </c>
      <c r="B1578" s="63" t="s">
        <v>8106</v>
      </c>
    </row>
    <row r="1579" spans="1:2" x14ac:dyDescent="0.25">
      <c r="A1579" s="62">
        <v>20122812</v>
      </c>
      <c r="B1579" s="63" t="s">
        <v>11469</v>
      </c>
    </row>
    <row r="1580" spans="1:2" x14ac:dyDescent="0.25">
      <c r="A1580" s="62">
        <v>20122813</v>
      </c>
      <c r="B1580" s="63" t="s">
        <v>5985</v>
      </c>
    </row>
    <row r="1581" spans="1:2" x14ac:dyDescent="0.25">
      <c r="A1581" s="62">
        <v>20122814</v>
      </c>
      <c r="B1581" s="63" t="s">
        <v>11062</v>
      </c>
    </row>
    <row r="1582" spans="1:2" x14ac:dyDescent="0.25">
      <c r="A1582" s="62">
        <v>20122815</v>
      </c>
      <c r="B1582" s="63" t="s">
        <v>16576</v>
      </c>
    </row>
    <row r="1583" spans="1:2" x14ac:dyDescent="0.25">
      <c r="A1583" s="62">
        <v>20122816</v>
      </c>
      <c r="B1583" s="63" t="s">
        <v>15862</v>
      </c>
    </row>
    <row r="1584" spans="1:2" x14ac:dyDescent="0.25">
      <c r="A1584" s="62">
        <v>20122817</v>
      </c>
      <c r="B1584" s="63" t="s">
        <v>9193</v>
      </c>
    </row>
    <row r="1585" spans="1:2" x14ac:dyDescent="0.25">
      <c r="A1585" s="62">
        <v>20122818</v>
      </c>
      <c r="B1585" s="63" t="s">
        <v>4299</v>
      </c>
    </row>
    <row r="1586" spans="1:2" x14ac:dyDescent="0.25">
      <c r="A1586" s="62">
        <v>20122819</v>
      </c>
      <c r="B1586" s="63" t="s">
        <v>1403</v>
      </c>
    </row>
    <row r="1587" spans="1:2" x14ac:dyDescent="0.25">
      <c r="A1587" s="62">
        <v>20122820</v>
      </c>
      <c r="B1587" s="63" t="s">
        <v>16952</v>
      </c>
    </row>
    <row r="1588" spans="1:2" x14ac:dyDescent="0.25">
      <c r="A1588" s="62">
        <v>20122821</v>
      </c>
      <c r="B1588" s="63" t="s">
        <v>10485</v>
      </c>
    </row>
    <row r="1589" spans="1:2" x14ac:dyDescent="0.25">
      <c r="A1589" s="62">
        <v>20122822</v>
      </c>
      <c r="B1589" s="63" t="s">
        <v>3533</v>
      </c>
    </row>
    <row r="1590" spans="1:2" x14ac:dyDescent="0.25">
      <c r="A1590" s="62">
        <v>20122823</v>
      </c>
      <c r="B1590" s="63" t="s">
        <v>16942</v>
      </c>
    </row>
    <row r="1591" spans="1:2" x14ac:dyDescent="0.25">
      <c r="A1591" s="62">
        <v>20122824</v>
      </c>
      <c r="B1591" s="63" t="s">
        <v>4020</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8494</v>
      </c>
    </row>
    <row r="1598" spans="1:2" x14ac:dyDescent="0.25">
      <c r="A1598" s="62">
        <v>20122831</v>
      </c>
      <c r="B1598" s="63" t="s">
        <v>17126</v>
      </c>
    </row>
    <row r="1599" spans="1:2" x14ac:dyDescent="0.25">
      <c r="A1599" s="62">
        <v>20122832</v>
      </c>
      <c r="B1599" s="63" t="s">
        <v>7727</v>
      </c>
    </row>
    <row r="1600" spans="1:2" x14ac:dyDescent="0.25">
      <c r="A1600" s="62">
        <v>20122833</v>
      </c>
      <c r="B1600" s="63" t="s">
        <v>9242</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12781</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3570</v>
      </c>
    </row>
    <row r="1609" spans="1:2" x14ac:dyDescent="0.25">
      <c r="A1609" s="62">
        <v>20122842</v>
      </c>
      <c r="B1609" s="63" t="s">
        <v>11831</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13791</v>
      </c>
    </row>
    <row r="1618" spans="1:2" x14ac:dyDescent="0.25">
      <c r="A1618" s="62">
        <v>20131002</v>
      </c>
      <c r="B1618" s="63" t="s">
        <v>18712</v>
      </c>
    </row>
    <row r="1619" spans="1:2" x14ac:dyDescent="0.25">
      <c r="A1619" s="62">
        <v>20131003</v>
      </c>
      <c r="B1619" s="63" t="s">
        <v>17751</v>
      </c>
    </row>
    <row r="1620" spans="1:2" x14ac:dyDescent="0.25">
      <c r="A1620" s="62">
        <v>20131004</v>
      </c>
      <c r="B1620" s="63" t="s">
        <v>11538</v>
      </c>
    </row>
    <row r="1621" spans="1:2" x14ac:dyDescent="0.25">
      <c r="A1621" s="62">
        <v>20131005</v>
      </c>
      <c r="B1621" s="63" t="s">
        <v>550</v>
      </c>
    </row>
    <row r="1622" spans="1:2" x14ac:dyDescent="0.25">
      <c r="A1622" s="62">
        <v>20131006</v>
      </c>
      <c r="B1622" s="63" t="s">
        <v>17014</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7004</v>
      </c>
    </row>
    <row r="1633" spans="1:2" x14ac:dyDescent="0.25">
      <c r="A1633" s="62">
        <v>20131201</v>
      </c>
      <c r="B1633" s="63" t="s">
        <v>3492</v>
      </c>
    </row>
    <row r="1634" spans="1:2" x14ac:dyDescent="0.25">
      <c r="A1634" s="62">
        <v>20131202</v>
      </c>
      <c r="B1634" s="63" t="s">
        <v>3835</v>
      </c>
    </row>
    <row r="1635" spans="1:2" x14ac:dyDescent="0.25">
      <c r="A1635" s="62">
        <v>20131301</v>
      </c>
      <c r="B1635" s="63" t="s">
        <v>13037</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8640</v>
      </c>
    </row>
    <row r="1641" spans="1:2" x14ac:dyDescent="0.25">
      <c r="A1641" s="62">
        <v>20131307</v>
      </c>
      <c r="B1641" s="63" t="s">
        <v>7540</v>
      </c>
    </row>
    <row r="1642" spans="1:2" x14ac:dyDescent="0.25">
      <c r="A1642" s="62">
        <v>20131308</v>
      </c>
      <c r="B1642" s="63" t="s">
        <v>18278</v>
      </c>
    </row>
    <row r="1643" spans="1:2" x14ac:dyDescent="0.25">
      <c r="A1643" s="62">
        <v>20141001</v>
      </c>
      <c r="B1643" s="63" t="s">
        <v>6818</v>
      </c>
    </row>
    <row r="1644" spans="1:2" x14ac:dyDescent="0.25">
      <c r="A1644" s="62">
        <v>20141002</v>
      </c>
      <c r="B1644" s="63" t="s">
        <v>4552</v>
      </c>
    </row>
    <row r="1645" spans="1:2" x14ac:dyDescent="0.25">
      <c r="A1645" s="62">
        <v>20141003</v>
      </c>
      <c r="B1645" s="63" t="s">
        <v>11754</v>
      </c>
    </row>
    <row r="1646" spans="1:2" x14ac:dyDescent="0.25">
      <c r="A1646" s="62">
        <v>20141004</v>
      </c>
      <c r="B1646" s="63" t="s">
        <v>5654</v>
      </c>
    </row>
    <row r="1647" spans="1:2" x14ac:dyDescent="0.25">
      <c r="A1647" s="62">
        <v>20141005</v>
      </c>
      <c r="B1647" s="63" t="s">
        <v>7498</v>
      </c>
    </row>
    <row r="1648" spans="1:2" x14ac:dyDescent="0.25">
      <c r="A1648" s="62">
        <v>20141006</v>
      </c>
      <c r="B1648" s="63" t="s">
        <v>10622</v>
      </c>
    </row>
    <row r="1649" spans="1:2" x14ac:dyDescent="0.25">
      <c r="A1649" s="62">
        <v>20141007</v>
      </c>
      <c r="B1649" s="63" t="s">
        <v>6220</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14873</v>
      </c>
    </row>
    <row r="1654" spans="1:2" x14ac:dyDescent="0.25">
      <c r="A1654" s="62">
        <v>20141014</v>
      </c>
      <c r="B1654" s="63" t="s">
        <v>2910</v>
      </c>
    </row>
    <row r="1655" spans="1:2" x14ac:dyDescent="0.25">
      <c r="A1655" s="62">
        <v>20141015</v>
      </c>
      <c r="B1655" s="63" t="s">
        <v>6416</v>
      </c>
    </row>
    <row r="1656" spans="1:2" x14ac:dyDescent="0.25">
      <c r="A1656" s="62">
        <v>20141101</v>
      </c>
      <c r="B1656" s="63" t="s">
        <v>12850</v>
      </c>
    </row>
    <row r="1657" spans="1:2" x14ac:dyDescent="0.25">
      <c r="A1657" s="62">
        <v>20141201</v>
      </c>
      <c r="B1657" s="63" t="s">
        <v>18794</v>
      </c>
    </row>
    <row r="1658" spans="1:2" x14ac:dyDescent="0.25">
      <c r="A1658" s="62">
        <v>20141301</v>
      </c>
      <c r="B1658" s="63" t="s">
        <v>189</v>
      </c>
    </row>
    <row r="1659" spans="1:2" x14ac:dyDescent="0.25">
      <c r="A1659" s="62">
        <v>20141401</v>
      </c>
      <c r="B1659" s="63" t="s">
        <v>14096</v>
      </c>
    </row>
    <row r="1660" spans="1:2" x14ac:dyDescent="0.25">
      <c r="A1660" s="62">
        <v>20141501</v>
      </c>
      <c r="B1660" s="63" t="s">
        <v>18620</v>
      </c>
    </row>
    <row r="1661" spans="1:2" x14ac:dyDescent="0.25">
      <c r="A1661" s="62">
        <v>20141601</v>
      </c>
      <c r="B1661" s="63" t="s">
        <v>10352</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13653</v>
      </c>
    </row>
    <row r="1666" spans="1:2" x14ac:dyDescent="0.25">
      <c r="A1666" s="62">
        <v>20141705</v>
      </c>
      <c r="B1666" s="63" t="s">
        <v>15378</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16543</v>
      </c>
    </row>
    <row r="1671" spans="1:2" x14ac:dyDescent="0.25">
      <c r="A1671" s="62">
        <v>20142201</v>
      </c>
      <c r="B1671" s="63" t="s">
        <v>11136</v>
      </c>
    </row>
    <row r="1672" spans="1:2" x14ac:dyDescent="0.25">
      <c r="A1672" s="62">
        <v>20142301</v>
      </c>
      <c r="B1672" s="63" t="s">
        <v>17619</v>
      </c>
    </row>
    <row r="1673" spans="1:2" x14ac:dyDescent="0.25">
      <c r="A1673" s="62">
        <v>20142401</v>
      </c>
      <c r="B1673" s="63" t="s">
        <v>11958</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14004</v>
      </c>
    </row>
    <row r="1681" spans="1:2" x14ac:dyDescent="0.25">
      <c r="A1681" s="62">
        <v>20142702</v>
      </c>
      <c r="B1681" s="63" t="s">
        <v>10225</v>
      </c>
    </row>
    <row r="1682" spans="1:2" x14ac:dyDescent="0.25">
      <c r="A1682" s="62">
        <v>20142703</v>
      </c>
      <c r="B1682" s="63" t="s">
        <v>3249</v>
      </c>
    </row>
    <row r="1683" spans="1:2" x14ac:dyDescent="0.25">
      <c r="A1683" s="62">
        <v>20142801</v>
      </c>
      <c r="B1683" s="63" t="s">
        <v>8595</v>
      </c>
    </row>
    <row r="1684" spans="1:2" x14ac:dyDescent="0.25">
      <c r="A1684" s="62">
        <v>20142901</v>
      </c>
      <c r="B1684" s="63" t="s">
        <v>10337</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15693</v>
      </c>
    </row>
    <row r="1689" spans="1:2" x14ac:dyDescent="0.25">
      <c r="A1689" s="62">
        <v>21101503</v>
      </c>
      <c r="B1689" s="63" t="s">
        <v>11502</v>
      </c>
    </row>
    <row r="1690" spans="1:2" x14ac:dyDescent="0.25">
      <c r="A1690" s="62">
        <v>21101504</v>
      </c>
      <c r="B1690" s="63" t="s">
        <v>13419</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13431</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7588</v>
      </c>
    </row>
    <row r="1701" spans="1:2" x14ac:dyDescent="0.25">
      <c r="A1701" s="62">
        <v>21101516</v>
      </c>
      <c r="B1701" s="63" t="s">
        <v>15525</v>
      </c>
    </row>
    <row r="1702" spans="1:2" x14ac:dyDescent="0.25">
      <c r="A1702" s="62">
        <v>21101601</v>
      </c>
      <c r="B1702" s="63" t="s">
        <v>4826</v>
      </c>
    </row>
    <row r="1703" spans="1:2" x14ac:dyDescent="0.25">
      <c r="A1703" s="62">
        <v>21101602</v>
      </c>
      <c r="B1703" s="63" t="s">
        <v>10105</v>
      </c>
    </row>
    <row r="1704" spans="1:2" x14ac:dyDescent="0.25">
      <c r="A1704" s="62">
        <v>21101603</v>
      </c>
      <c r="B1704" s="63" t="s">
        <v>17183</v>
      </c>
    </row>
    <row r="1705" spans="1:2" x14ac:dyDescent="0.25">
      <c r="A1705" s="62">
        <v>21101604</v>
      </c>
      <c r="B1705" s="63" t="s">
        <v>1395</v>
      </c>
    </row>
    <row r="1706" spans="1:2" x14ac:dyDescent="0.25">
      <c r="A1706" s="62">
        <v>21101605</v>
      </c>
      <c r="B1706" s="63" t="s">
        <v>10130</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10066</v>
      </c>
    </row>
    <row r="1715" spans="1:2" x14ac:dyDescent="0.25">
      <c r="A1715" s="62">
        <v>21101707</v>
      </c>
      <c r="B1715" s="63" t="s">
        <v>6317</v>
      </c>
    </row>
    <row r="1716" spans="1:2" x14ac:dyDescent="0.25">
      <c r="A1716" s="62">
        <v>21101708</v>
      </c>
      <c r="B1716" s="63" t="s">
        <v>9735</v>
      </c>
    </row>
    <row r="1717" spans="1:2" x14ac:dyDescent="0.25">
      <c r="A1717" s="62">
        <v>21101801</v>
      </c>
      <c r="B1717" s="63" t="s">
        <v>18804</v>
      </c>
    </row>
    <row r="1718" spans="1:2" x14ac:dyDescent="0.25">
      <c r="A1718" s="62">
        <v>21101802</v>
      </c>
      <c r="B1718" s="63" t="s">
        <v>6173</v>
      </c>
    </row>
    <row r="1719" spans="1:2" x14ac:dyDescent="0.25">
      <c r="A1719" s="62">
        <v>21101803</v>
      </c>
      <c r="B1719" s="63" t="s">
        <v>5133</v>
      </c>
    </row>
    <row r="1720" spans="1:2" x14ac:dyDescent="0.25">
      <c r="A1720" s="62">
        <v>21101804</v>
      </c>
      <c r="B1720" s="63" t="s">
        <v>9040</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7722</v>
      </c>
    </row>
    <row r="1728" spans="1:2" x14ac:dyDescent="0.25">
      <c r="A1728" s="62">
        <v>21101904</v>
      </c>
      <c r="B1728" s="63" t="s">
        <v>12489</v>
      </c>
    </row>
    <row r="1729" spans="1:2" x14ac:dyDescent="0.25">
      <c r="A1729" s="62">
        <v>21101905</v>
      </c>
      <c r="B1729" s="63" t="s">
        <v>15888</v>
      </c>
    </row>
    <row r="1730" spans="1:2" x14ac:dyDescent="0.25">
      <c r="A1730" s="62">
        <v>21101906</v>
      </c>
      <c r="B1730" s="63" t="s">
        <v>15568</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5282</v>
      </c>
    </row>
    <row r="1735" spans="1:2" x14ac:dyDescent="0.25">
      <c r="A1735" s="62">
        <v>21102002</v>
      </c>
      <c r="B1735" s="63" t="s">
        <v>7814</v>
      </c>
    </row>
    <row r="1736" spans="1:2" x14ac:dyDescent="0.25">
      <c r="A1736" s="62">
        <v>21102003</v>
      </c>
      <c r="B1736" s="63" t="s">
        <v>9279</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3666</v>
      </c>
    </row>
    <row r="1743" spans="1:2" x14ac:dyDescent="0.25">
      <c r="A1743" s="62">
        <v>21102203</v>
      </c>
      <c r="B1743" s="63" t="s">
        <v>14978</v>
      </c>
    </row>
    <row r="1744" spans="1:2" x14ac:dyDescent="0.25">
      <c r="A1744" s="62">
        <v>21102204</v>
      </c>
      <c r="B1744" s="63" t="s">
        <v>10649</v>
      </c>
    </row>
    <row r="1745" spans="1:2" x14ac:dyDescent="0.25">
      <c r="A1745" s="62">
        <v>21102205</v>
      </c>
      <c r="B1745" s="63" t="s">
        <v>13953</v>
      </c>
    </row>
    <row r="1746" spans="1:2" x14ac:dyDescent="0.25">
      <c r="A1746" s="62">
        <v>21102206</v>
      </c>
      <c r="B1746" s="63" t="s">
        <v>18334</v>
      </c>
    </row>
    <row r="1747" spans="1:2" x14ac:dyDescent="0.25">
      <c r="A1747" s="62">
        <v>21102207</v>
      </c>
      <c r="B1747" s="63" t="s">
        <v>17679</v>
      </c>
    </row>
    <row r="1748" spans="1:2" x14ac:dyDescent="0.25">
      <c r="A1748" s="62">
        <v>21102301</v>
      </c>
      <c r="B1748" s="63" t="s">
        <v>7684</v>
      </c>
    </row>
    <row r="1749" spans="1:2" x14ac:dyDescent="0.25">
      <c r="A1749" s="62">
        <v>21102302</v>
      </c>
      <c r="B1749" s="63" t="s">
        <v>5160</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3484</v>
      </c>
    </row>
    <row r="1754" spans="1:2" x14ac:dyDescent="0.25">
      <c r="A1754" s="62">
        <v>21102403</v>
      </c>
      <c r="B1754" s="63" t="s">
        <v>9090</v>
      </c>
    </row>
    <row r="1755" spans="1:2" x14ac:dyDescent="0.25">
      <c r="A1755" s="62">
        <v>21102404</v>
      </c>
      <c r="B1755" s="63" t="s">
        <v>5913</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13385</v>
      </c>
    </row>
    <row r="1766" spans="1:2" x14ac:dyDescent="0.25">
      <c r="A1766" s="62">
        <v>22101502</v>
      </c>
      <c r="B1766" s="63" t="s">
        <v>6925</v>
      </c>
    </row>
    <row r="1767" spans="1:2" x14ac:dyDescent="0.25">
      <c r="A1767" s="62">
        <v>22101504</v>
      </c>
      <c r="B1767" s="63" t="s">
        <v>14699</v>
      </c>
    </row>
    <row r="1768" spans="1:2" x14ac:dyDescent="0.25">
      <c r="A1768" s="62">
        <v>22101505</v>
      </c>
      <c r="B1768" s="63" t="s">
        <v>1960</v>
      </c>
    </row>
    <row r="1769" spans="1:2" x14ac:dyDescent="0.25">
      <c r="A1769" s="62">
        <v>22101507</v>
      </c>
      <c r="B1769" s="63" t="s">
        <v>5298</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4872</v>
      </c>
    </row>
    <row r="1775" spans="1:2" x14ac:dyDescent="0.25">
      <c r="A1775" s="62">
        <v>22101516</v>
      </c>
      <c r="B1775" s="63" t="s">
        <v>13813</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9136</v>
      </c>
    </row>
    <row r="1781" spans="1:2" x14ac:dyDescent="0.25">
      <c r="A1781" s="62">
        <v>22101523</v>
      </c>
      <c r="B1781" s="63" t="s">
        <v>8244</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16949</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11838</v>
      </c>
    </row>
    <row r="1813" spans="1:2" x14ac:dyDescent="0.25">
      <c r="A1813" s="62">
        <v>22101702</v>
      </c>
      <c r="B1813" s="63" t="s">
        <v>17736</v>
      </c>
    </row>
    <row r="1814" spans="1:2" x14ac:dyDescent="0.25">
      <c r="A1814" s="62">
        <v>22101703</v>
      </c>
      <c r="B1814" s="63" t="s">
        <v>9762</v>
      </c>
    </row>
    <row r="1815" spans="1:2" x14ac:dyDescent="0.25">
      <c r="A1815" s="62">
        <v>22101704</v>
      </c>
      <c r="B1815" s="63" t="s">
        <v>13121</v>
      </c>
    </row>
    <row r="1816" spans="1:2" x14ac:dyDescent="0.25">
      <c r="A1816" s="62">
        <v>22101705</v>
      </c>
      <c r="B1816" s="63" t="s">
        <v>9785</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6674</v>
      </c>
    </row>
    <row r="1822" spans="1:2" x14ac:dyDescent="0.25">
      <c r="A1822" s="62">
        <v>22101711</v>
      </c>
      <c r="B1822" s="63" t="s">
        <v>9977</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7143</v>
      </c>
    </row>
    <row r="1829" spans="1:2" x14ac:dyDescent="0.25">
      <c r="A1829" s="62">
        <v>22101718</v>
      </c>
      <c r="B1829" s="63" t="s">
        <v>16282</v>
      </c>
    </row>
    <row r="1830" spans="1:2" x14ac:dyDescent="0.25">
      <c r="A1830" s="62">
        <v>22101719</v>
      </c>
      <c r="B1830" s="63" t="s">
        <v>15350</v>
      </c>
    </row>
    <row r="1831" spans="1:2" x14ac:dyDescent="0.25">
      <c r="A1831" s="62">
        <v>22101720</v>
      </c>
      <c r="B1831" s="63" t="s">
        <v>12451</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11813</v>
      </c>
    </row>
    <row r="1836" spans="1:2" x14ac:dyDescent="0.25">
      <c r="A1836" s="62">
        <v>22101901</v>
      </c>
      <c r="B1836" s="63" t="s">
        <v>17269</v>
      </c>
    </row>
    <row r="1837" spans="1:2" x14ac:dyDescent="0.25">
      <c r="A1837" s="62">
        <v>22101902</v>
      </c>
      <c r="B1837" s="63" t="s">
        <v>13000</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8196</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10545</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13978</v>
      </c>
    </row>
    <row r="1861" spans="1:2" x14ac:dyDescent="0.25">
      <c r="A1861" s="62">
        <v>23101518</v>
      </c>
      <c r="B1861" s="63" t="s">
        <v>8848</v>
      </c>
    </row>
    <row r="1862" spans="1:2" x14ac:dyDescent="0.25">
      <c r="A1862" s="62">
        <v>23101519</v>
      </c>
      <c r="B1862" s="63" t="s">
        <v>4258</v>
      </c>
    </row>
    <row r="1863" spans="1:2" x14ac:dyDescent="0.25">
      <c r="A1863" s="62">
        <v>23101520</v>
      </c>
      <c r="B1863" s="63" t="s">
        <v>7675</v>
      </c>
    </row>
    <row r="1864" spans="1:2" x14ac:dyDescent="0.25">
      <c r="A1864" s="62">
        <v>23101521</v>
      </c>
      <c r="B1864" s="63" t="s">
        <v>14729</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18536</v>
      </c>
    </row>
    <row r="1870" spans="1:2" x14ac:dyDescent="0.25">
      <c r="A1870" s="62">
        <v>23111505</v>
      </c>
      <c r="B1870" s="63" t="s">
        <v>4563</v>
      </c>
    </row>
    <row r="1871" spans="1:2" x14ac:dyDescent="0.25">
      <c r="A1871" s="62">
        <v>23111506</v>
      </c>
      <c r="B1871" s="63" t="s">
        <v>14424</v>
      </c>
    </row>
    <row r="1872" spans="1:2" x14ac:dyDescent="0.25">
      <c r="A1872" s="62">
        <v>23111507</v>
      </c>
      <c r="B1872" s="63" t="s">
        <v>17914</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9975</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7080</v>
      </c>
    </row>
    <row r="1886" spans="1:2" x14ac:dyDescent="0.25">
      <c r="A1886" s="62">
        <v>23121508</v>
      </c>
      <c r="B1886" s="63" t="s">
        <v>9888</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12580</v>
      </c>
    </row>
    <row r="1893" spans="1:2" x14ac:dyDescent="0.25">
      <c r="A1893" s="62">
        <v>23121605</v>
      </c>
      <c r="B1893" s="63" t="s">
        <v>15228</v>
      </c>
    </row>
    <row r="1894" spans="1:2" x14ac:dyDescent="0.25">
      <c r="A1894" s="62">
        <v>23121606</v>
      </c>
      <c r="B1894" s="63" t="s">
        <v>5695</v>
      </c>
    </row>
    <row r="1895" spans="1:2" x14ac:dyDescent="0.25">
      <c r="A1895" s="62">
        <v>23121607</v>
      </c>
      <c r="B1895" s="63" t="s">
        <v>989</v>
      </c>
    </row>
    <row r="1896" spans="1:2" x14ac:dyDescent="0.25">
      <c r="A1896" s="62">
        <v>23121608</v>
      </c>
      <c r="B1896" s="63" t="s">
        <v>15052</v>
      </c>
    </row>
    <row r="1897" spans="1:2" x14ac:dyDescent="0.25">
      <c r="A1897" s="62">
        <v>23121609</v>
      </c>
      <c r="B1897" s="63" t="s">
        <v>14431</v>
      </c>
    </row>
    <row r="1898" spans="1:2" x14ac:dyDescent="0.25">
      <c r="A1898" s="62">
        <v>23121610</v>
      </c>
      <c r="B1898" s="63" t="s">
        <v>8787</v>
      </c>
    </row>
    <row r="1899" spans="1:2" x14ac:dyDescent="0.25">
      <c r="A1899" s="62">
        <v>23121611</v>
      </c>
      <c r="B1899" s="63" t="s">
        <v>10399</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13537</v>
      </c>
    </row>
    <row r="1909" spans="1:2" x14ac:dyDescent="0.25">
      <c r="A1909" s="62">
        <v>23131506</v>
      </c>
      <c r="B1909" s="63" t="s">
        <v>6769</v>
      </c>
    </row>
    <row r="1910" spans="1:2" x14ac:dyDescent="0.25">
      <c r="A1910" s="62">
        <v>23131507</v>
      </c>
      <c r="B1910" s="63" t="s">
        <v>9506</v>
      </c>
    </row>
    <row r="1911" spans="1:2" x14ac:dyDescent="0.25">
      <c r="A1911" s="62">
        <v>23131508</v>
      </c>
      <c r="B1911" s="63" t="s">
        <v>17996</v>
      </c>
    </row>
    <row r="1912" spans="1:2" x14ac:dyDescent="0.25">
      <c r="A1912" s="62">
        <v>23131509</v>
      </c>
      <c r="B1912" s="63" t="s">
        <v>6226</v>
      </c>
    </row>
    <row r="1913" spans="1:2" x14ac:dyDescent="0.25">
      <c r="A1913" s="62">
        <v>23131510</v>
      </c>
      <c r="B1913" s="63" t="s">
        <v>17021</v>
      </c>
    </row>
    <row r="1914" spans="1:2" x14ac:dyDescent="0.25">
      <c r="A1914" s="62">
        <v>23131511</v>
      </c>
      <c r="B1914" s="63" t="s">
        <v>15019</v>
      </c>
    </row>
    <row r="1915" spans="1:2" x14ac:dyDescent="0.25">
      <c r="A1915" s="62">
        <v>23131512</v>
      </c>
      <c r="B1915" s="63" t="s">
        <v>7023</v>
      </c>
    </row>
    <row r="1916" spans="1:2" x14ac:dyDescent="0.25">
      <c r="A1916" s="62">
        <v>23131513</v>
      </c>
      <c r="B1916" s="63" t="s">
        <v>18588</v>
      </c>
    </row>
    <row r="1917" spans="1:2" x14ac:dyDescent="0.25">
      <c r="A1917" s="62">
        <v>23131514</v>
      </c>
      <c r="B1917" s="63" t="s">
        <v>7478</v>
      </c>
    </row>
    <row r="1918" spans="1:2" x14ac:dyDescent="0.25">
      <c r="A1918" s="62">
        <v>23131515</v>
      </c>
      <c r="B1918" s="63" t="s">
        <v>4472</v>
      </c>
    </row>
    <row r="1919" spans="1:2" x14ac:dyDescent="0.25">
      <c r="A1919" s="62">
        <v>23131601</v>
      </c>
      <c r="B1919" s="63" t="s">
        <v>17187</v>
      </c>
    </row>
    <row r="1920" spans="1:2" x14ac:dyDescent="0.25">
      <c r="A1920" s="62">
        <v>23131602</v>
      </c>
      <c r="B1920" s="63" t="s">
        <v>9704</v>
      </c>
    </row>
    <row r="1921" spans="1:2" x14ac:dyDescent="0.25">
      <c r="A1921" s="62">
        <v>23131603</v>
      </c>
      <c r="B1921" s="63" t="s">
        <v>9427</v>
      </c>
    </row>
    <row r="1922" spans="1:2" x14ac:dyDescent="0.25">
      <c r="A1922" s="62">
        <v>23131604</v>
      </c>
      <c r="B1922" s="63" t="s">
        <v>15726</v>
      </c>
    </row>
    <row r="1923" spans="1:2" x14ac:dyDescent="0.25">
      <c r="A1923" s="62">
        <v>23131701</v>
      </c>
      <c r="B1923" s="63" t="s">
        <v>10926</v>
      </c>
    </row>
    <row r="1924" spans="1:2" x14ac:dyDescent="0.25">
      <c r="A1924" s="62">
        <v>23131702</v>
      </c>
      <c r="B1924" s="63" t="s">
        <v>14560</v>
      </c>
    </row>
    <row r="1925" spans="1:2" x14ac:dyDescent="0.25">
      <c r="A1925" s="62">
        <v>23131703</v>
      </c>
      <c r="B1925" s="63" t="s">
        <v>854</v>
      </c>
    </row>
    <row r="1926" spans="1:2" x14ac:dyDescent="0.25">
      <c r="A1926" s="62">
        <v>23131704</v>
      </c>
      <c r="B1926" s="63" t="s">
        <v>4870</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14944</v>
      </c>
    </row>
    <row r="1932" spans="1:2" x14ac:dyDescent="0.25">
      <c r="A1932" s="62">
        <v>23141701</v>
      </c>
      <c r="B1932" s="63" t="s">
        <v>12694</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9270</v>
      </c>
    </row>
    <row r="1938" spans="1:2" x14ac:dyDescent="0.25">
      <c r="A1938" s="62">
        <v>23151503</v>
      </c>
      <c r="B1938" s="63" t="s">
        <v>672</v>
      </c>
    </row>
    <row r="1939" spans="1:2" x14ac:dyDescent="0.25">
      <c r="A1939" s="62">
        <v>23151504</v>
      </c>
      <c r="B1939" s="63" t="s">
        <v>18443</v>
      </c>
    </row>
    <row r="1940" spans="1:2" x14ac:dyDescent="0.25">
      <c r="A1940" s="62">
        <v>23151506</v>
      </c>
      <c r="B1940" s="63" t="s">
        <v>5988</v>
      </c>
    </row>
    <row r="1941" spans="1:2" x14ac:dyDescent="0.25">
      <c r="A1941" s="62">
        <v>23151507</v>
      </c>
      <c r="B1941" s="63" t="s">
        <v>16784</v>
      </c>
    </row>
    <row r="1942" spans="1:2" x14ac:dyDescent="0.25">
      <c r="A1942" s="62">
        <v>23151508</v>
      </c>
      <c r="B1942" s="63" t="s">
        <v>10345</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15308</v>
      </c>
    </row>
    <row r="1958" spans="1:2" x14ac:dyDescent="0.25">
      <c r="A1958" s="62">
        <v>23151701</v>
      </c>
      <c r="B1958" s="63" t="s">
        <v>12304</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13772</v>
      </c>
    </row>
    <row r="1965" spans="1:2" x14ac:dyDescent="0.25">
      <c r="A1965" s="62">
        <v>23151803</v>
      </c>
      <c r="B1965" s="63" t="s">
        <v>15944</v>
      </c>
    </row>
    <row r="1966" spans="1:2" x14ac:dyDescent="0.25">
      <c r="A1966" s="62">
        <v>23151804</v>
      </c>
      <c r="B1966" s="63" t="s">
        <v>11950</v>
      </c>
    </row>
    <row r="1967" spans="1:2" x14ac:dyDescent="0.25">
      <c r="A1967" s="62">
        <v>23151805</v>
      </c>
      <c r="B1967" s="63" t="s">
        <v>10602</v>
      </c>
    </row>
    <row r="1968" spans="1:2" x14ac:dyDescent="0.25">
      <c r="A1968" s="62">
        <v>23151806</v>
      </c>
      <c r="B1968" s="63" t="s">
        <v>7688</v>
      </c>
    </row>
    <row r="1969" spans="1:2" x14ac:dyDescent="0.25">
      <c r="A1969" s="62">
        <v>23151807</v>
      </c>
      <c r="B1969" s="63" t="s">
        <v>9145</v>
      </c>
    </row>
    <row r="1970" spans="1:2" x14ac:dyDescent="0.25">
      <c r="A1970" s="62">
        <v>23151808</v>
      </c>
      <c r="B1970" s="63" t="s">
        <v>7426</v>
      </c>
    </row>
    <row r="1971" spans="1:2" x14ac:dyDescent="0.25">
      <c r="A1971" s="62">
        <v>23151809</v>
      </c>
      <c r="B1971" s="63" t="s">
        <v>4436</v>
      </c>
    </row>
    <row r="1972" spans="1:2" x14ac:dyDescent="0.25">
      <c r="A1972" s="62">
        <v>23151810</v>
      </c>
      <c r="B1972" s="63" t="s">
        <v>6037</v>
      </c>
    </row>
    <row r="1973" spans="1:2" x14ac:dyDescent="0.25">
      <c r="A1973" s="62">
        <v>23151811</v>
      </c>
      <c r="B1973" s="63" t="s">
        <v>10665</v>
      </c>
    </row>
    <row r="1974" spans="1:2" x14ac:dyDescent="0.25">
      <c r="A1974" s="62">
        <v>23151812</v>
      </c>
      <c r="B1974" s="63" t="s">
        <v>6749</v>
      </c>
    </row>
    <row r="1975" spans="1:2" x14ac:dyDescent="0.25">
      <c r="A1975" s="62">
        <v>23151813</v>
      </c>
      <c r="B1975" s="63" t="s">
        <v>12442</v>
      </c>
    </row>
    <row r="1976" spans="1:2" x14ac:dyDescent="0.25">
      <c r="A1976" s="62">
        <v>23151814</v>
      </c>
      <c r="B1976" s="63" t="s">
        <v>15008</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16430</v>
      </c>
    </row>
    <row r="1987" spans="1:2" x14ac:dyDescent="0.25">
      <c r="A1987" s="62">
        <v>23151903</v>
      </c>
      <c r="B1987" s="63" t="s">
        <v>9142</v>
      </c>
    </row>
    <row r="1988" spans="1:2" x14ac:dyDescent="0.25">
      <c r="A1988" s="62">
        <v>23151904</v>
      </c>
      <c r="B1988" s="63" t="s">
        <v>7110</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9846</v>
      </c>
    </row>
    <row r="1998" spans="1:2" x14ac:dyDescent="0.25">
      <c r="A1998" s="62">
        <v>23152202</v>
      </c>
      <c r="B1998" s="63" t="s">
        <v>10132</v>
      </c>
    </row>
    <row r="1999" spans="1:2" x14ac:dyDescent="0.25">
      <c r="A1999" s="62">
        <v>23152203</v>
      </c>
      <c r="B1999" s="63" t="s">
        <v>6251</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11975</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3454</v>
      </c>
    </row>
    <row r="2023" spans="1:2" x14ac:dyDescent="0.25">
      <c r="A2023" s="62">
        <v>23153015</v>
      </c>
      <c r="B2023" s="63" t="s">
        <v>6345</v>
      </c>
    </row>
    <row r="2024" spans="1:2" x14ac:dyDescent="0.25">
      <c r="A2024" s="62">
        <v>23153016</v>
      </c>
      <c r="B2024" s="63" t="s">
        <v>8098</v>
      </c>
    </row>
    <row r="2025" spans="1:2" x14ac:dyDescent="0.25">
      <c r="A2025" s="62">
        <v>23153017</v>
      </c>
      <c r="B2025" s="63" t="s">
        <v>10850</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17100</v>
      </c>
    </row>
    <row r="2031" spans="1:2" x14ac:dyDescent="0.25">
      <c r="A2031" s="62">
        <v>23153023</v>
      </c>
      <c r="B2031" s="63" t="s">
        <v>4828</v>
      </c>
    </row>
    <row r="2032" spans="1:2" x14ac:dyDescent="0.25">
      <c r="A2032" s="62">
        <v>23153024</v>
      </c>
      <c r="B2032" s="63" t="s">
        <v>15118</v>
      </c>
    </row>
    <row r="2033" spans="1:2" x14ac:dyDescent="0.25">
      <c r="A2033" s="62">
        <v>23153025</v>
      </c>
      <c r="B2033" s="63" t="s">
        <v>15110</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6438</v>
      </c>
    </row>
    <row r="2042" spans="1:2" x14ac:dyDescent="0.25">
      <c r="A2042" s="62">
        <v>23153034</v>
      </c>
      <c r="B2042" s="63" t="s">
        <v>17294</v>
      </c>
    </row>
    <row r="2043" spans="1:2" x14ac:dyDescent="0.25">
      <c r="A2043" s="62">
        <v>23153035</v>
      </c>
      <c r="B2043" s="63" t="s">
        <v>4321</v>
      </c>
    </row>
    <row r="2044" spans="1:2" x14ac:dyDescent="0.25">
      <c r="A2044" s="62">
        <v>23153036</v>
      </c>
      <c r="B2044" s="63" t="s">
        <v>13914</v>
      </c>
    </row>
    <row r="2045" spans="1:2" x14ac:dyDescent="0.25">
      <c r="A2045" s="62">
        <v>23153037</v>
      </c>
      <c r="B2045" s="63" t="s">
        <v>3030</v>
      </c>
    </row>
    <row r="2046" spans="1:2" x14ac:dyDescent="0.25">
      <c r="A2046" s="62">
        <v>23153101</v>
      </c>
      <c r="B2046" s="63" t="s">
        <v>9783</v>
      </c>
    </row>
    <row r="2047" spans="1:2" x14ac:dyDescent="0.25">
      <c r="A2047" s="62">
        <v>23153102</v>
      </c>
      <c r="B2047" s="63" t="s">
        <v>1023</v>
      </c>
    </row>
    <row r="2048" spans="1:2" x14ac:dyDescent="0.25">
      <c r="A2048" s="62">
        <v>23153103</v>
      </c>
      <c r="B2048" s="63" t="s">
        <v>18502</v>
      </c>
    </row>
    <row r="2049" spans="1:2" x14ac:dyDescent="0.25">
      <c r="A2049" s="62">
        <v>23153129</v>
      </c>
      <c r="B2049" s="63" t="s">
        <v>13420</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14842</v>
      </c>
    </row>
    <row r="2060" spans="1:2" x14ac:dyDescent="0.25">
      <c r="A2060" s="62">
        <v>23153140</v>
      </c>
      <c r="B2060" s="63" t="s">
        <v>10904</v>
      </c>
    </row>
    <row r="2061" spans="1:2" x14ac:dyDescent="0.25">
      <c r="A2061" s="62">
        <v>23153201</v>
      </c>
      <c r="B2061" s="63" t="s">
        <v>10340</v>
      </c>
    </row>
    <row r="2062" spans="1:2" x14ac:dyDescent="0.25">
      <c r="A2062" s="62">
        <v>23153202</v>
      </c>
      <c r="B2062" s="63" t="s">
        <v>11815</v>
      </c>
    </row>
    <row r="2063" spans="1:2" x14ac:dyDescent="0.25">
      <c r="A2063" s="62">
        <v>23153203</v>
      </c>
      <c r="B2063" s="63" t="s">
        <v>18508</v>
      </c>
    </row>
    <row r="2064" spans="1:2" x14ac:dyDescent="0.25">
      <c r="A2064" s="62">
        <v>23153204</v>
      </c>
      <c r="B2064" s="63" t="s">
        <v>9529</v>
      </c>
    </row>
    <row r="2065" spans="1:2" x14ac:dyDescent="0.25">
      <c r="A2065" s="62">
        <v>23153301</v>
      </c>
      <c r="B2065" s="63" t="s">
        <v>17763</v>
      </c>
    </row>
    <row r="2066" spans="1:2" x14ac:dyDescent="0.25">
      <c r="A2066" s="62">
        <v>23153302</v>
      </c>
      <c r="B2066" s="63" t="s">
        <v>4699</v>
      </c>
    </row>
    <row r="2067" spans="1:2" x14ac:dyDescent="0.25">
      <c r="A2067" s="62">
        <v>23153303</v>
      </c>
      <c r="B2067" s="63" t="s">
        <v>7734</v>
      </c>
    </row>
    <row r="2068" spans="1:2" x14ac:dyDescent="0.25">
      <c r="A2068" s="62">
        <v>23153305</v>
      </c>
      <c r="B2068" s="63" t="s">
        <v>3828</v>
      </c>
    </row>
    <row r="2069" spans="1:2" x14ac:dyDescent="0.25">
      <c r="A2069" s="62">
        <v>23153306</v>
      </c>
      <c r="B2069" s="63" t="s">
        <v>7489</v>
      </c>
    </row>
    <row r="2070" spans="1:2" x14ac:dyDescent="0.25">
      <c r="A2070" s="62">
        <v>23153307</v>
      </c>
      <c r="B2070" s="63" t="s">
        <v>14785</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7693</v>
      </c>
    </row>
    <row r="2075" spans="1:2" x14ac:dyDescent="0.25">
      <c r="A2075" s="62">
        <v>23153312</v>
      </c>
      <c r="B2075" s="63" t="s">
        <v>17288</v>
      </c>
    </row>
    <row r="2076" spans="1:2" x14ac:dyDescent="0.25">
      <c r="A2076" s="62">
        <v>23153313</v>
      </c>
      <c r="B2076" s="63" t="s">
        <v>6852</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6766</v>
      </c>
    </row>
    <row r="2084" spans="1:2" x14ac:dyDescent="0.25">
      <c r="A2084" s="62">
        <v>23153408</v>
      </c>
      <c r="B2084" s="63" t="s">
        <v>18223</v>
      </c>
    </row>
    <row r="2085" spans="1:2" x14ac:dyDescent="0.25">
      <c r="A2085" s="62">
        <v>23153409</v>
      </c>
      <c r="B2085" s="63" t="s">
        <v>6519</v>
      </c>
    </row>
    <row r="2086" spans="1:2" x14ac:dyDescent="0.25">
      <c r="A2086" s="62">
        <v>23153410</v>
      </c>
      <c r="B2086" s="63" t="s">
        <v>16112</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7092</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18675</v>
      </c>
    </row>
    <row r="2098" spans="1:2" x14ac:dyDescent="0.25">
      <c r="A2098" s="62">
        <v>23153505</v>
      </c>
      <c r="B2098" s="63" t="s">
        <v>12821</v>
      </c>
    </row>
    <row r="2099" spans="1:2" x14ac:dyDescent="0.25">
      <c r="A2099" s="62">
        <v>23153506</v>
      </c>
      <c r="B2099" s="63" t="s">
        <v>882</v>
      </c>
    </row>
    <row r="2100" spans="1:2" x14ac:dyDescent="0.25">
      <c r="A2100" s="62">
        <v>23153507</v>
      </c>
      <c r="B2100" s="63" t="s">
        <v>14604</v>
      </c>
    </row>
    <row r="2101" spans="1:2" x14ac:dyDescent="0.25">
      <c r="A2101" s="62">
        <v>23153508</v>
      </c>
      <c r="B2101" s="63" t="s">
        <v>11324</v>
      </c>
    </row>
    <row r="2102" spans="1:2" x14ac:dyDescent="0.25">
      <c r="A2102" s="62">
        <v>23161501</v>
      </c>
      <c r="B2102" s="63" t="s">
        <v>15137</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14951</v>
      </c>
    </row>
    <row r="2108" spans="1:2" x14ac:dyDescent="0.25">
      <c r="A2108" s="62">
        <v>23161508</v>
      </c>
      <c r="B2108" s="63" t="s">
        <v>17653</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11639</v>
      </c>
    </row>
    <row r="2114" spans="1:2" x14ac:dyDescent="0.25">
      <c r="A2114" s="62">
        <v>23161514</v>
      </c>
      <c r="B2114" s="63" t="s">
        <v>18696</v>
      </c>
    </row>
    <row r="2115" spans="1:2" x14ac:dyDescent="0.25">
      <c r="A2115" s="62">
        <v>23161515</v>
      </c>
      <c r="B2115" s="63" t="s">
        <v>8576</v>
      </c>
    </row>
    <row r="2116" spans="1:2" x14ac:dyDescent="0.25">
      <c r="A2116" s="62">
        <v>23161601</v>
      </c>
      <c r="B2116" s="63" t="s">
        <v>15137</v>
      </c>
    </row>
    <row r="2117" spans="1:2" x14ac:dyDescent="0.25">
      <c r="A2117" s="62">
        <v>23161602</v>
      </c>
      <c r="B2117" s="63" t="s">
        <v>17817</v>
      </c>
    </row>
    <row r="2118" spans="1:2" x14ac:dyDescent="0.25">
      <c r="A2118" s="62">
        <v>23161603</v>
      </c>
      <c r="B2118" s="63" t="s">
        <v>4115</v>
      </c>
    </row>
    <row r="2119" spans="1:2" x14ac:dyDescent="0.25">
      <c r="A2119" s="62">
        <v>23161605</v>
      </c>
      <c r="B2119" s="63" t="s">
        <v>8295</v>
      </c>
    </row>
    <row r="2120" spans="1:2" x14ac:dyDescent="0.25">
      <c r="A2120" s="62">
        <v>23161606</v>
      </c>
      <c r="B2120" s="63" t="s">
        <v>11271</v>
      </c>
    </row>
    <row r="2121" spans="1:2" x14ac:dyDescent="0.25">
      <c r="A2121" s="62">
        <v>23161607</v>
      </c>
      <c r="B2121" s="63" t="s">
        <v>6036</v>
      </c>
    </row>
    <row r="2122" spans="1:2" x14ac:dyDescent="0.25">
      <c r="A2122" s="62">
        <v>23161608</v>
      </c>
      <c r="B2122" s="63" t="s">
        <v>10145</v>
      </c>
    </row>
    <row r="2123" spans="1:2" x14ac:dyDescent="0.25">
      <c r="A2123" s="62">
        <v>23171501</v>
      </c>
      <c r="B2123" s="63" t="s">
        <v>13400</v>
      </c>
    </row>
    <row r="2124" spans="1:2" x14ac:dyDescent="0.25">
      <c r="A2124" s="62">
        <v>23171502</v>
      </c>
      <c r="B2124" s="63" t="s">
        <v>1920</v>
      </c>
    </row>
    <row r="2125" spans="1:2" x14ac:dyDescent="0.25">
      <c r="A2125" s="62">
        <v>23171504</v>
      </c>
      <c r="B2125" s="63" t="s">
        <v>4752</v>
      </c>
    </row>
    <row r="2126" spans="1:2" x14ac:dyDescent="0.25">
      <c r="A2126" s="62">
        <v>23171505</v>
      </c>
      <c r="B2126" s="63" t="s">
        <v>15078</v>
      </c>
    </row>
    <row r="2127" spans="1:2" x14ac:dyDescent="0.25">
      <c r="A2127" s="62">
        <v>23171506</v>
      </c>
      <c r="B2127" s="63" t="s">
        <v>2367</v>
      </c>
    </row>
    <row r="2128" spans="1:2" x14ac:dyDescent="0.25">
      <c r="A2128" s="62">
        <v>23171507</v>
      </c>
      <c r="B2128" s="63" t="s">
        <v>17720</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13407</v>
      </c>
    </row>
    <row r="2142" spans="1:2" x14ac:dyDescent="0.25">
      <c r="A2142" s="62">
        <v>23171522</v>
      </c>
      <c r="B2142" s="63" t="s">
        <v>15973</v>
      </c>
    </row>
    <row r="2143" spans="1:2" x14ac:dyDescent="0.25">
      <c r="A2143" s="62">
        <v>23171523</v>
      </c>
      <c r="B2143" s="63" t="s">
        <v>7385</v>
      </c>
    </row>
    <row r="2144" spans="1:2" x14ac:dyDescent="0.25">
      <c r="A2144" s="62">
        <v>23171524</v>
      </c>
      <c r="B2144" s="63" t="s">
        <v>10219</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10314</v>
      </c>
    </row>
    <row r="2152" spans="1:2" x14ac:dyDescent="0.25">
      <c r="A2152" s="62">
        <v>23171532</v>
      </c>
      <c r="B2152" s="63" t="s">
        <v>6736</v>
      </c>
    </row>
    <row r="2153" spans="1:2" x14ac:dyDescent="0.25">
      <c r="A2153" s="62">
        <v>23171533</v>
      </c>
      <c r="B2153" s="63" t="s">
        <v>13597</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15140</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12164</v>
      </c>
    </row>
    <row r="2164" spans="1:2" x14ac:dyDescent="0.25">
      <c r="A2164" s="62">
        <v>23171604</v>
      </c>
      <c r="B2164" s="63" t="s">
        <v>14998</v>
      </c>
    </row>
    <row r="2165" spans="1:2" x14ac:dyDescent="0.25">
      <c r="A2165" s="62">
        <v>23171605</v>
      </c>
      <c r="B2165" s="63" t="s">
        <v>16829</v>
      </c>
    </row>
    <row r="2166" spans="1:2" x14ac:dyDescent="0.25">
      <c r="A2166" s="62">
        <v>23171606</v>
      </c>
      <c r="B2166" s="63" t="s">
        <v>14470</v>
      </c>
    </row>
    <row r="2167" spans="1:2" x14ac:dyDescent="0.25">
      <c r="A2167" s="62">
        <v>23171607</v>
      </c>
      <c r="B2167" s="63" t="s">
        <v>11433</v>
      </c>
    </row>
    <row r="2168" spans="1:2" x14ac:dyDescent="0.25">
      <c r="A2168" s="62">
        <v>23171608</v>
      </c>
      <c r="B2168" s="63" t="s">
        <v>5039</v>
      </c>
    </row>
    <row r="2169" spans="1:2" x14ac:dyDescent="0.25">
      <c r="A2169" s="62">
        <v>23171609</v>
      </c>
      <c r="B2169" s="63" t="s">
        <v>5423</v>
      </c>
    </row>
    <row r="2170" spans="1:2" x14ac:dyDescent="0.25">
      <c r="A2170" s="62">
        <v>23171610</v>
      </c>
      <c r="B2170" s="63" t="s">
        <v>16681</v>
      </c>
    </row>
    <row r="2171" spans="1:2" x14ac:dyDescent="0.25">
      <c r="A2171" s="62">
        <v>23171611</v>
      </c>
      <c r="B2171" s="63" t="s">
        <v>11138</v>
      </c>
    </row>
    <row r="2172" spans="1:2" x14ac:dyDescent="0.25">
      <c r="A2172" s="62">
        <v>23171612</v>
      </c>
      <c r="B2172" s="63" t="s">
        <v>6823</v>
      </c>
    </row>
    <row r="2173" spans="1:2" x14ac:dyDescent="0.25">
      <c r="A2173" s="62">
        <v>23171613</v>
      </c>
      <c r="B2173" s="63" t="s">
        <v>6273</v>
      </c>
    </row>
    <row r="2174" spans="1:2" x14ac:dyDescent="0.25">
      <c r="A2174" s="62">
        <v>23171614</v>
      </c>
      <c r="B2174" s="63" t="s">
        <v>14692</v>
      </c>
    </row>
    <row r="2175" spans="1:2" x14ac:dyDescent="0.25">
      <c r="A2175" s="62">
        <v>23171615</v>
      </c>
      <c r="B2175" s="63" t="s">
        <v>11342</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9184</v>
      </c>
    </row>
    <row r="2180" spans="1:2" x14ac:dyDescent="0.25">
      <c r="A2180" s="62">
        <v>23171620</v>
      </c>
      <c r="B2180" s="63" t="s">
        <v>17113</v>
      </c>
    </row>
    <row r="2181" spans="1:2" x14ac:dyDescent="0.25">
      <c r="A2181" s="62">
        <v>23171621</v>
      </c>
      <c r="B2181" s="63" t="s">
        <v>10612</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14706</v>
      </c>
    </row>
    <row r="2188" spans="1:2" x14ac:dyDescent="0.25">
      <c r="A2188" s="62">
        <v>23171705</v>
      </c>
      <c r="B2188" s="63" t="s">
        <v>5541</v>
      </c>
    </row>
    <row r="2189" spans="1:2" x14ac:dyDescent="0.25">
      <c r="A2189" s="62">
        <v>23171706</v>
      </c>
      <c r="B2189" s="63" t="s">
        <v>15185</v>
      </c>
    </row>
    <row r="2190" spans="1:2" x14ac:dyDescent="0.25">
      <c r="A2190" s="62">
        <v>23171707</v>
      </c>
      <c r="B2190" s="63" t="s">
        <v>9211</v>
      </c>
    </row>
    <row r="2191" spans="1:2" x14ac:dyDescent="0.25">
      <c r="A2191" s="62">
        <v>23171708</v>
      </c>
      <c r="B2191" s="63" t="s">
        <v>14780</v>
      </c>
    </row>
    <row r="2192" spans="1:2" x14ac:dyDescent="0.25">
      <c r="A2192" s="62">
        <v>23171801</v>
      </c>
      <c r="B2192" s="63" t="s">
        <v>5111</v>
      </c>
    </row>
    <row r="2193" spans="1:2" x14ac:dyDescent="0.25">
      <c r="A2193" s="62">
        <v>23171802</v>
      </c>
      <c r="B2193" s="63" t="s">
        <v>5553</v>
      </c>
    </row>
    <row r="2194" spans="1:2" x14ac:dyDescent="0.25">
      <c r="A2194" s="62">
        <v>23171803</v>
      </c>
      <c r="B2194" s="63" t="s">
        <v>9947</v>
      </c>
    </row>
    <row r="2195" spans="1:2" x14ac:dyDescent="0.25">
      <c r="A2195" s="62">
        <v>23171804</v>
      </c>
      <c r="B2195" s="63" t="s">
        <v>14700</v>
      </c>
    </row>
    <row r="2196" spans="1:2" x14ac:dyDescent="0.25">
      <c r="A2196" s="62">
        <v>23171805</v>
      </c>
      <c r="B2196" s="63" t="s">
        <v>6428</v>
      </c>
    </row>
    <row r="2197" spans="1:2" x14ac:dyDescent="0.25">
      <c r="A2197" s="62">
        <v>23171806</v>
      </c>
      <c r="B2197" s="63" t="s">
        <v>1455</v>
      </c>
    </row>
    <row r="2198" spans="1:2" x14ac:dyDescent="0.25">
      <c r="A2198" s="62">
        <v>23171901</v>
      </c>
      <c r="B2198" s="63" t="s">
        <v>11137</v>
      </c>
    </row>
    <row r="2199" spans="1:2" x14ac:dyDescent="0.25">
      <c r="A2199" s="62">
        <v>23171902</v>
      </c>
      <c r="B2199" s="63" t="s">
        <v>15018</v>
      </c>
    </row>
    <row r="2200" spans="1:2" x14ac:dyDescent="0.25">
      <c r="A2200" s="62">
        <v>23171903</v>
      </c>
      <c r="B2200" s="63" t="s">
        <v>144</v>
      </c>
    </row>
    <row r="2201" spans="1:2" x14ac:dyDescent="0.25">
      <c r="A2201" s="62">
        <v>23171904</v>
      </c>
      <c r="B2201" s="63" t="s">
        <v>18522</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14453</v>
      </c>
    </row>
    <row r="2207" spans="1:2" x14ac:dyDescent="0.25">
      <c r="A2207" s="62">
        <v>23172005</v>
      </c>
      <c r="B2207" s="63" t="s">
        <v>10076</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15141</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14780</v>
      </c>
    </row>
    <row r="2218" spans="1:2" x14ac:dyDescent="0.25">
      <c r="A2218" s="62">
        <v>23181501</v>
      </c>
      <c r="B2218" s="63" t="s">
        <v>8012</v>
      </c>
    </row>
    <row r="2219" spans="1:2" x14ac:dyDescent="0.25">
      <c r="A2219" s="62">
        <v>23181502</v>
      </c>
      <c r="B2219" s="63" t="s">
        <v>10449</v>
      </c>
    </row>
    <row r="2220" spans="1:2" x14ac:dyDescent="0.25">
      <c r="A2220" s="62">
        <v>23181504</v>
      </c>
      <c r="B2220" s="63" t="s">
        <v>6770</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18004</v>
      </c>
    </row>
    <row r="2227" spans="1:2" x14ac:dyDescent="0.25">
      <c r="A2227" s="62">
        <v>23181511</v>
      </c>
      <c r="B2227" s="63" t="s">
        <v>10883</v>
      </c>
    </row>
    <row r="2228" spans="1:2" x14ac:dyDescent="0.25">
      <c r="A2228" s="62">
        <v>23181512</v>
      </c>
      <c r="B2228" s="63" t="s">
        <v>4986</v>
      </c>
    </row>
    <row r="2229" spans="1:2" x14ac:dyDescent="0.25">
      <c r="A2229" s="62">
        <v>23181513</v>
      </c>
      <c r="B2229" s="63" t="s">
        <v>3758</v>
      </c>
    </row>
    <row r="2230" spans="1:2" x14ac:dyDescent="0.25">
      <c r="A2230" s="62">
        <v>23181601</v>
      </c>
      <c r="B2230" s="63" t="s">
        <v>16267</v>
      </c>
    </row>
    <row r="2231" spans="1:2" x14ac:dyDescent="0.25">
      <c r="A2231" s="62">
        <v>23181602</v>
      </c>
      <c r="B2231" s="63" t="s">
        <v>13631</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10879</v>
      </c>
    </row>
    <row r="2237" spans="1:2" x14ac:dyDescent="0.25">
      <c r="A2237" s="62">
        <v>23181702</v>
      </c>
      <c r="B2237" s="63" t="s">
        <v>13556</v>
      </c>
    </row>
    <row r="2238" spans="1:2" x14ac:dyDescent="0.25">
      <c r="A2238" s="62">
        <v>23181703</v>
      </c>
      <c r="B2238" s="63" t="s">
        <v>9425</v>
      </c>
    </row>
    <row r="2239" spans="1:2" x14ac:dyDescent="0.25">
      <c r="A2239" s="62">
        <v>23181704</v>
      </c>
      <c r="B2239" s="63" t="s">
        <v>7298</v>
      </c>
    </row>
    <row r="2240" spans="1:2" x14ac:dyDescent="0.25">
      <c r="A2240" s="62">
        <v>23181801</v>
      </c>
      <c r="B2240" s="63" t="s">
        <v>13848</v>
      </c>
    </row>
    <row r="2241" spans="1:2" x14ac:dyDescent="0.25">
      <c r="A2241" s="62">
        <v>23181802</v>
      </c>
      <c r="B2241" s="63" t="s">
        <v>11571</v>
      </c>
    </row>
    <row r="2242" spans="1:2" x14ac:dyDescent="0.25">
      <c r="A2242" s="62">
        <v>23181803</v>
      </c>
      <c r="B2242" s="63" t="s">
        <v>13911</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18751</v>
      </c>
    </row>
    <row r="2247" spans="1:2" x14ac:dyDescent="0.25">
      <c r="A2247" s="62">
        <v>23191004</v>
      </c>
      <c r="B2247" s="63" t="s">
        <v>11689</v>
      </c>
    </row>
    <row r="2248" spans="1:2" x14ac:dyDescent="0.25">
      <c r="A2248" s="62">
        <v>23191005</v>
      </c>
      <c r="B2248" s="63" t="s">
        <v>7400</v>
      </c>
    </row>
    <row r="2249" spans="1:2" x14ac:dyDescent="0.25">
      <c r="A2249" s="62">
        <v>23191101</v>
      </c>
      <c r="B2249" s="63" t="s">
        <v>13964</v>
      </c>
    </row>
    <row r="2250" spans="1:2" x14ac:dyDescent="0.25">
      <c r="A2250" s="62">
        <v>23191102</v>
      </c>
      <c r="B2250" s="63" t="s">
        <v>6581</v>
      </c>
    </row>
    <row r="2251" spans="1:2" x14ac:dyDescent="0.25">
      <c r="A2251" s="62">
        <v>23191201</v>
      </c>
      <c r="B2251" s="63" t="s">
        <v>13023</v>
      </c>
    </row>
    <row r="2252" spans="1:2" x14ac:dyDescent="0.25">
      <c r="A2252" s="62">
        <v>23191202</v>
      </c>
      <c r="B2252" s="63" t="s">
        <v>1167</v>
      </c>
    </row>
    <row r="2253" spans="1:2" x14ac:dyDescent="0.25">
      <c r="A2253" s="62">
        <v>23201001</v>
      </c>
      <c r="B2253" s="63" t="s">
        <v>6511</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18025</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17858</v>
      </c>
    </row>
    <row r="2271" spans="1:2" x14ac:dyDescent="0.25">
      <c r="A2271" s="62">
        <v>23231101</v>
      </c>
      <c r="B2271" s="63" t="s">
        <v>13771</v>
      </c>
    </row>
    <row r="2272" spans="1:2" x14ac:dyDescent="0.25">
      <c r="A2272" s="62">
        <v>23231102</v>
      </c>
      <c r="B2272" s="63" t="s">
        <v>13375</v>
      </c>
    </row>
    <row r="2273" spans="1:2" x14ac:dyDescent="0.25">
      <c r="A2273" s="62">
        <v>23231201</v>
      </c>
      <c r="B2273" s="63" t="s">
        <v>12894</v>
      </c>
    </row>
    <row r="2274" spans="1:2" x14ac:dyDescent="0.25">
      <c r="A2274" s="62">
        <v>23231202</v>
      </c>
      <c r="B2274" s="63" t="s">
        <v>9260</v>
      </c>
    </row>
    <row r="2275" spans="1:2" x14ac:dyDescent="0.25">
      <c r="A2275" s="62">
        <v>23231301</v>
      </c>
      <c r="B2275" s="63" t="s">
        <v>5125</v>
      </c>
    </row>
    <row r="2276" spans="1:2" x14ac:dyDescent="0.25">
      <c r="A2276" s="62">
        <v>23231302</v>
      </c>
      <c r="B2276" s="63" t="s">
        <v>9391</v>
      </c>
    </row>
    <row r="2277" spans="1:2" x14ac:dyDescent="0.25">
      <c r="A2277" s="62">
        <v>23231401</v>
      </c>
      <c r="B2277" s="63" t="s">
        <v>14060</v>
      </c>
    </row>
    <row r="2278" spans="1:2" x14ac:dyDescent="0.25">
      <c r="A2278" s="62">
        <v>23231402</v>
      </c>
      <c r="B2278" s="63" t="s">
        <v>15485</v>
      </c>
    </row>
    <row r="2279" spans="1:2" x14ac:dyDescent="0.25">
      <c r="A2279" s="62">
        <v>23231501</v>
      </c>
      <c r="B2279" s="63" t="s">
        <v>12115</v>
      </c>
    </row>
    <row r="2280" spans="1:2" x14ac:dyDescent="0.25">
      <c r="A2280" s="62">
        <v>23231502</v>
      </c>
      <c r="B2280" s="63" t="s">
        <v>4118</v>
      </c>
    </row>
    <row r="2281" spans="1:2" x14ac:dyDescent="0.25">
      <c r="A2281" s="62">
        <v>23231601</v>
      </c>
      <c r="B2281" s="63" t="s">
        <v>10948</v>
      </c>
    </row>
    <row r="2282" spans="1:2" x14ac:dyDescent="0.25">
      <c r="A2282" s="62">
        <v>23231602</v>
      </c>
      <c r="B2282" s="63" t="s">
        <v>8696</v>
      </c>
    </row>
    <row r="2283" spans="1:2" x14ac:dyDescent="0.25">
      <c r="A2283" s="62">
        <v>23231701</v>
      </c>
      <c r="B2283" s="63" t="s">
        <v>10678</v>
      </c>
    </row>
    <row r="2284" spans="1:2" x14ac:dyDescent="0.25">
      <c r="A2284" s="62">
        <v>23231801</v>
      </c>
      <c r="B2284" s="63" t="s">
        <v>12887</v>
      </c>
    </row>
    <row r="2285" spans="1:2" x14ac:dyDescent="0.25">
      <c r="A2285" s="62">
        <v>23231901</v>
      </c>
      <c r="B2285" s="63" t="s">
        <v>17023</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4825</v>
      </c>
    </row>
    <row r="2290" spans="1:2" x14ac:dyDescent="0.25">
      <c r="A2290" s="62">
        <v>23232201</v>
      </c>
      <c r="B2290" s="63" t="s">
        <v>3845</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13424</v>
      </c>
    </row>
    <row r="2295" spans="1:2" x14ac:dyDescent="0.25">
      <c r="A2295" s="62">
        <v>24101505</v>
      </c>
      <c r="B2295" s="63" t="s">
        <v>13705</v>
      </c>
    </row>
    <row r="2296" spans="1:2" x14ac:dyDescent="0.25">
      <c r="A2296" s="62">
        <v>24101506</v>
      </c>
      <c r="B2296" s="63" t="s">
        <v>16039</v>
      </c>
    </row>
    <row r="2297" spans="1:2" x14ac:dyDescent="0.25">
      <c r="A2297" s="62">
        <v>24101507</v>
      </c>
      <c r="B2297" s="63" t="s">
        <v>13756</v>
      </c>
    </row>
    <row r="2298" spans="1:2" x14ac:dyDescent="0.25">
      <c r="A2298" s="62">
        <v>24101508</v>
      </c>
      <c r="B2298" s="63" t="s">
        <v>2050</v>
      </c>
    </row>
    <row r="2299" spans="1:2" x14ac:dyDescent="0.25">
      <c r="A2299" s="62">
        <v>24101509</v>
      </c>
      <c r="B2299" s="63" t="s">
        <v>4503</v>
      </c>
    </row>
    <row r="2300" spans="1:2" x14ac:dyDescent="0.25">
      <c r="A2300" s="62">
        <v>24101510</v>
      </c>
      <c r="B2300" s="63" t="s">
        <v>12427</v>
      </c>
    </row>
    <row r="2301" spans="1:2" x14ac:dyDescent="0.25">
      <c r="A2301" s="62">
        <v>24101511</v>
      </c>
      <c r="B2301" s="63" t="s">
        <v>3701</v>
      </c>
    </row>
    <row r="2302" spans="1:2" x14ac:dyDescent="0.25">
      <c r="A2302" s="62">
        <v>24101512</v>
      </c>
      <c r="B2302" s="63" t="s">
        <v>12376</v>
      </c>
    </row>
    <row r="2303" spans="1:2" x14ac:dyDescent="0.25">
      <c r="A2303" s="62">
        <v>24101601</v>
      </c>
      <c r="B2303" s="63" t="s">
        <v>18368</v>
      </c>
    </row>
    <row r="2304" spans="1:2" x14ac:dyDescent="0.25">
      <c r="A2304" s="62">
        <v>24101602</v>
      </c>
      <c r="B2304" s="63" t="s">
        <v>11712</v>
      </c>
    </row>
    <row r="2305" spans="1:2" x14ac:dyDescent="0.25">
      <c r="A2305" s="62">
        <v>24101603</v>
      </c>
      <c r="B2305" s="63" t="s">
        <v>18615</v>
      </c>
    </row>
    <row r="2306" spans="1:2" x14ac:dyDescent="0.25">
      <c r="A2306" s="62">
        <v>24101604</v>
      </c>
      <c r="B2306" s="63" t="s">
        <v>4369</v>
      </c>
    </row>
    <row r="2307" spans="1:2" x14ac:dyDescent="0.25">
      <c r="A2307" s="62">
        <v>24101605</v>
      </c>
      <c r="B2307" s="63" t="s">
        <v>7212</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9680</v>
      </c>
    </row>
    <row r="2321" spans="1:2" x14ac:dyDescent="0.25">
      <c r="A2321" s="62">
        <v>24101620</v>
      </c>
      <c r="B2321" s="63" t="s">
        <v>14588</v>
      </c>
    </row>
    <row r="2322" spans="1:2" x14ac:dyDescent="0.25">
      <c r="A2322" s="62">
        <v>24101621</v>
      </c>
      <c r="B2322" s="63" t="s">
        <v>5011</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9542</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13191</v>
      </c>
    </row>
    <row r="2333" spans="1:2" x14ac:dyDescent="0.25">
      <c r="A2333" s="62">
        <v>24101632</v>
      </c>
      <c r="B2333" s="63" t="s">
        <v>4973</v>
      </c>
    </row>
    <row r="2334" spans="1:2" x14ac:dyDescent="0.25">
      <c r="A2334" s="62">
        <v>24101633</v>
      </c>
      <c r="B2334" s="63" t="s">
        <v>1944</v>
      </c>
    </row>
    <row r="2335" spans="1:2" x14ac:dyDescent="0.25">
      <c r="A2335" s="62">
        <v>24101634</v>
      </c>
      <c r="B2335" s="63" t="s">
        <v>14884</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13673</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9609</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5947</v>
      </c>
    </row>
    <row r="2351" spans="1:2" x14ac:dyDescent="0.25">
      <c r="A2351" s="62">
        <v>24101716</v>
      </c>
      <c r="B2351" s="63" t="s">
        <v>4491</v>
      </c>
    </row>
    <row r="2352" spans="1:2" x14ac:dyDescent="0.25">
      <c r="A2352" s="62">
        <v>24101717</v>
      </c>
      <c r="B2352" s="63" t="s">
        <v>15445</v>
      </c>
    </row>
    <row r="2353" spans="1:2" x14ac:dyDescent="0.25">
      <c r="A2353" s="62">
        <v>24101718</v>
      </c>
      <c r="B2353" s="63" t="s">
        <v>3421</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13812</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13484</v>
      </c>
    </row>
    <row r="2369" spans="1:2" x14ac:dyDescent="0.25">
      <c r="A2369" s="62">
        <v>24101807</v>
      </c>
      <c r="B2369" s="63" t="s">
        <v>12265</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14832</v>
      </c>
    </row>
    <row r="2374" spans="1:2" x14ac:dyDescent="0.25">
      <c r="A2374" s="62">
        <v>24101903</v>
      </c>
      <c r="B2374" s="63" t="s">
        <v>12149</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14450</v>
      </c>
    </row>
    <row r="2379" spans="1:2" x14ac:dyDescent="0.25">
      <c r="A2379" s="62">
        <v>24102001</v>
      </c>
      <c r="B2379" s="63" t="s">
        <v>8599</v>
      </c>
    </row>
    <row r="2380" spans="1:2" x14ac:dyDescent="0.25">
      <c r="A2380" s="62">
        <v>24102002</v>
      </c>
      <c r="B2380" s="63" t="s">
        <v>10748</v>
      </c>
    </row>
    <row r="2381" spans="1:2" x14ac:dyDescent="0.25">
      <c r="A2381" s="62">
        <v>24102004</v>
      </c>
      <c r="B2381" s="63" t="s">
        <v>7077</v>
      </c>
    </row>
    <row r="2382" spans="1:2" x14ac:dyDescent="0.25">
      <c r="A2382" s="62">
        <v>24102005</v>
      </c>
      <c r="B2382" s="63" t="s">
        <v>14671</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7230</v>
      </c>
    </row>
    <row r="2389" spans="1:2" x14ac:dyDescent="0.25">
      <c r="A2389" s="62">
        <v>24102104</v>
      </c>
      <c r="B2389" s="63" t="s">
        <v>16684</v>
      </c>
    </row>
    <row r="2390" spans="1:2" x14ac:dyDescent="0.25">
      <c r="A2390" s="62">
        <v>24102105</v>
      </c>
      <c r="B2390" s="63" t="s">
        <v>13061</v>
      </c>
    </row>
    <row r="2391" spans="1:2" x14ac:dyDescent="0.25">
      <c r="A2391" s="62">
        <v>24102106</v>
      </c>
      <c r="B2391" s="63" t="s">
        <v>858</v>
      </c>
    </row>
    <row r="2392" spans="1:2" x14ac:dyDescent="0.25">
      <c r="A2392" s="62">
        <v>24102107</v>
      </c>
      <c r="B2392" s="63" t="s">
        <v>6387</v>
      </c>
    </row>
    <row r="2393" spans="1:2" x14ac:dyDescent="0.25">
      <c r="A2393" s="62">
        <v>24102108</v>
      </c>
      <c r="B2393" s="63" t="s">
        <v>13660</v>
      </c>
    </row>
    <row r="2394" spans="1:2" x14ac:dyDescent="0.25">
      <c r="A2394" s="62">
        <v>24102109</v>
      </c>
      <c r="B2394" s="63" t="s">
        <v>9244</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4519</v>
      </c>
    </row>
    <row r="2405" spans="1:2" x14ac:dyDescent="0.25">
      <c r="A2405" s="62">
        <v>24111507</v>
      </c>
      <c r="B2405" s="63" t="s">
        <v>6160</v>
      </c>
    </row>
    <row r="2406" spans="1:2" x14ac:dyDescent="0.25">
      <c r="A2406" s="62">
        <v>24111508</v>
      </c>
      <c r="B2406" s="63" t="s">
        <v>13620</v>
      </c>
    </row>
    <row r="2407" spans="1:2" x14ac:dyDescent="0.25">
      <c r="A2407" s="62">
        <v>24111509</v>
      </c>
      <c r="B2407" s="63" t="s">
        <v>16019</v>
      </c>
    </row>
    <row r="2408" spans="1:2" x14ac:dyDescent="0.25">
      <c r="A2408" s="62">
        <v>24111801</v>
      </c>
      <c r="B2408" s="63" t="s">
        <v>2977</v>
      </c>
    </row>
    <row r="2409" spans="1:2" x14ac:dyDescent="0.25">
      <c r="A2409" s="62">
        <v>24111802</v>
      </c>
      <c r="B2409" s="63" t="s">
        <v>12735</v>
      </c>
    </row>
    <row r="2410" spans="1:2" x14ac:dyDescent="0.25">
      <c r="A2410" s="62">
        <v>24111803</v>
      </c>
      <c r="B2410" s="63" t="s">
        <v>7390</v>
      </c>
    </row>
    <row r="2411" spans="1:2" x14ac:dyDescent="0.25">
      <c r="A2411" s="62">
        <v>24111804</v>
      </c>
      <c r="B2411" s="63" t="s">
        <v>15981</v>
      </c>
    </row>
    <row r="2412" spans="1:2" x14ac:dyDescent="0.25">
      <c r="A2412" s="62">
        <v>24111805</v>
      </c>
      <c r="B2412" s="63" t="s">
        <v>12871</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16918</v>
      </c>
    </row>
    <row r="2419" spans="1:2" x14ac:dyDescent="0.25">
      <c r="A2419" s="62">
        <v>24111812</v>
      </c>
      <c r="B2419" s="63" t="s">
        <v>12525</v>
      </c>
    </row>
    <row r="2420" spans="1:2" x14ac:dyDescent="0.25">
      <c r="A2420" s="62">
        <v>24111813</v>
      </c>
      <c r="B2420" s="63" t="s">
        <v>6023</v>
      </c>
    </row>
    <row r="2421" spans="1:2" x14ac:dyDescent="0.25">
      <c r="A2421" s="62">
        <v>24112003</v>
      </c>
      <c r="B2421" s="63" t="s">
        <v>4715</v>
      </c>
    </row>
    <row r="2422" spans="1:2" x14ac:dyDescent="0.25">
      <c r="A2422" s="62">
        <v>24112004</v>
      </c>
      <c r="B2422" s="63" t="s">
        <v>3231</v>
      </c>
    </row>
    <row r="2423" spans="1:2" x14ac:dyDescent="0.25">
      <c r="A2423" s="62">
        <v>24112005</v>
      </c>
      <c r="B2423" s="63" t="s">
        <v>8175</v>
      </c>
    </row>
    <row r="2424" spans="1:2" x14ac:dyDescent="0.25">
      <c r="A2424" s="62">
        <v>24112006</v>
      </c>
      <c r="B2424" s="63" t="s">
        <v>12708</v>
      </c>
    </row>
    <row r="2425" spans="1:2" x14ac:dyDescent="0.25">
      <c r="A2425" s="62">
        <v>24112101</v>
      </c>
      <c r="B2425" s="63" t="s">
        <v>13904</v>
      </c>
    </row>
    <row r="2426" spans="1:2" x14ac:dyDescent="0.25">
      <c r="A2426" s="62">
        <v>24112102</v>
      </c>
      <c r="B2426" s="63" t="s">
        <v>13900</v>
      </c>
    </row>
    <row r="2427" spans="1:2" x14ac:dyDescent="0.25">
      <c r="A2427" s="62">
        <v>24112108</v>
      </c>
      <c r="B2427" s="63" t="s">
        <v>18086</v>
      </c>
    </row>
    <row r="2428" spans="1:2" x14ac:dyDescent="0.25">
      <c r="A2428" s="62">
        <v>24112109</v>
      </c>
      <c r="B2428" s="63" t="s">
        <v>1529</v>
      </c>
    </row>
    <row r="2429" spans="1:2" x14ac:dyDescent="0.25">
      <c r="A2429" s="62">
        <v>24112110</v>
      </c>
      <c r="B2429" s="63" t="s">
        <v>11601</v>
      </c>
    </row>
    <row r="2430" spans="1:2" x14ac:dyDescent="0.25">
      <c r="A2430" s="62">
        <v>24112111</v>
      </c>
      <c r="B2430" s="63" t="s">
        <v>17669</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3766</v>
      </c>
    </row>
    <row r="2435" spans="1:2" x14ac:dyDescent="0.25">
      <c r="A2435" s="62">
        <v>24112207</v>
      </c>
      <c r="B2435" s="63" t="s">
        <v>18746</v>
      </c>
    </row>
    <row r="2436" spans="1:2" x14ac:dyDescent="0.25">
      <c r="A2436" s="62">
        <v>24112208</v>
      </c>
      <c r="B2436" s="63" t="s">
        <v>2605</v>
      </c>
    </row>
    <row r="2437" spans="1:2" x14ac:dyDescent="0.25">
      <c r="A2437" s="62">
        <v>24112209</v>
      </c>
      <c r="B2437" s="63" t="s">
        <v>9549</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16988</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14736</v>
      </c>
    </row>
    <row r="2446" spans="1:2" x14ac:dyDescent="0.25">
      <c r="A2446" s="62">
        <v>24112409</v>
      </c>
      <c r="B2446" s="63" t="s">
        <v>5115</v>
      </c>
    </row>
    <row r="2447" spans="1:2" x14ac:dyDescent="0.25">
      <c r="A2447" s="62">
        <v>24112501</v>
      </c>
      <c r="B2447" s="63" t="s">
        <v>7831</v>
      </c>
    </row>
    <row r="2448" spans="1:2" x14ac:dyDescent="0.25">
      <c r="A2448" s="62">
        <v>24112502</v>
      </c>
      <c r="B2448" s="63" t="s">
        <v>3642</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12565</v>
      </c>
    </row>
    <row r="2459" spans="1:2" x14ac:dyDescent="0.25">
      <c r="A2459" s="62">
        <v>24121508</v>
      </c>
      <c r="B2459" s="63" t="s">
        <v>2766</v>
      </c>
    </row>
    <row r="2460" spans="1:2" x14ac:dyDescent="0.25">
      <c r="A2460" s="62">
        <v>24121509</v>
      </c>
      <c r="B2460" s="63" t="s">
        <v>3783</v>
      </c>
    </row>
    <row r="2461" spans="1:2" x14ac:dyDescent="0.25">
      <c r="A2461" s="62">
        <v>24121801</v>
      </c>
      <c r="B2461" s="63" t="s">
        <v>12353</v>
      </c>
    </row>
    <row r="2462" spans="1:2" x14ac:dyDescent="0.25">
      <c r="A2462" s="62">
        <v>24121802</v>
      </c>
      <c r="B2462" s="63" t="s">
        <v>14236</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10894</v>
      </c>
    </row>
    <row r="2468" spans="1:2" x14ac:dyDescent="0.25">
      <c r="A2468" s="62">
        <v>24122001</v>
      </c>
      <c r="B2468" s="63" t="s">
        <v>3833</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12483</v>
      </c>
    </row>
    <row r="2476" spans="1:2" x14ac:dyDescent="0.25">
      <c r="A2476" s="62">
        <v>24131503</v>
      </c>
      <c r="B2476" s="63" t="s">
        <v>4433</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7982</v>
      </c>
    </row>
    <row r="2487" spans="1:2" x14ac:dyDescent="0.25">
      <c r="A2487" s="62">
        <v>24131901</v>
      </c>
      <c r="B2487" s="63" t="s">
        <v>5141</v>
      </c>
    </row>
    <row r="2488" spans="1:2" x14ac:dyDescent="0.25">
      <c r="A2488" s="62">
        <v>24131902</v>
      </c>
      <c r="B2488" s="63" t="s">
        <v>12458</v>
      </c>
    </row>
    <row r="2489" spans="1:2" x14ac:dyDescent="0.25">
      <c r="A2489" s="62">
        <v>24141501</v>
      </c>
      <c r="B2489" s="63" t="s">
        <v>932</v>
      </c>
    </row>
    <row r="2490" spans="1:2" x14ac:dyDescent="0.25">
      <c r="A2490" s="62">
        <v>24141502</v>
      </c>
      <c r="B2490" s="63" t="s">
        <v>7991</v>
      </c>
    </row>
    <row r="2491" spans="1:2" x14ac:dyDescent="0.25">
      <c r="A2491" s="62">
        <v>24141504</v>
      </c>
      <c r="B2491" s="63" t="s">
        <v>18095</v>
      </c>
    </row>
    <row r="2492" spans="1:2" x14ac:dyDescent="0.25">
      <c r="A2492" s="62">
        <v>24141506</v>
      </c>
      <c r="B2492" s="63" t="s">
        <v>4899</v>
      </c>
    </row>
    <row r="2493" spans="1:2" x14ac:dyDescent="0.25">
      <c r="A2493" s="62">
        <v>24141507</v>
      </c>
      <c r="B2493" s="63" t="s">
        <v>13035</v>
      </c>
    </row>
    <row r="2494" spans="1:2" x14ac:dyDescent="0.25">
      <c r="A2494" s="62">
        <v>24141508</v>
      </c>
      <c r="B2494" s="63" t="s">
        <v>7526</v>
      </c>
    </row>
    <row r="2495" spans="1:2" x14ac:dyDescent="0.25">
      <c r="A2495" s="62">
        <v>24141509</v>
      </c>
      <c r="B2495" s="63" t="s">
        <v>10560</v>
      </c>
    </row>
    <row r="2496" spans="1:2" x14ac:dyDescent="0.25">
      <c r="A2496" s="62">
        <v>24141510</v>
      </c>
      <c r="B2496" s="63" t="s">
        <v>7066</v>
      </c>
    </row>
    <row r="2497" spans="1:2" x14ac:dyDescent="0.25">
      <c r="A2497" s="62">
        <v>24141511</v>
      </c>
      <c r="B2497" s="63" t="s">
        <v>2223</v>
      </c>
    </row>
    <row r="2498" spans="1:2" x14ac:dyDescent="0.25">
      <c r="A2498" s="62">
        <v>24141512</v>
      </c>
      <c r="B2498" s="63" t="s">
        <v>17951</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17702</v>
      </c>
    </row>
    <row r="2504" spans="1:2" x14ac:dyDescent="0.25">
      <c r="A2504" s="62">
        <v>24141603</v>
      </c>
      <c r="B2504" s="63" t="s">
        <v>11642</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13291</v>
      </c>
    </row>
    <row r="2509" spans="1:2" x14ac:dyDescent="0.25">
      <c r="A2509" s="62">
        <v>24141608</v>
      </c>
      <c r="B2509" s="63" t="s">
        <v>17336</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13522</v>
      </c>
    </row>
    <row r="2514" spans="1:2" x14ac:dyDescent="0.25">
      <c r="A2514" s="62">
        <v>24141705</v>
      </c>
      <c r="B2514" s="63" t="s">
        <v>8233</v>
      </c>
    </row>
    <row r="2515" spans="1:2" x14ac:dyDescent="0.25">
      <c r="A2515" s="62">
        <v>24141706</v>
      </c>
      <c r="B2515" s="63" t="s">
        <v>15729</v>
      </c>
    </row>
    <row r="2516" spans="1:2" x14ac:dyDescent="0.25">
      <c r="A2516" s="62">
        <v>24141707</v>
      </c>
      <c r="B2516" s="63" t="s">
        <v>17496</v>
      </c>
    </row>
    <row r="2517" spans="1:2" x14ac:dyDescent="0.25">
      <c r="A2517" s="62">
        <v>24141708</v>
      </c>
      <c r="B2517" s="63" t="s">
        <v>12107</v>
      </c>
    </row>
    <row r="2518" spans="1:2" x14ac:dyDescent="0.25">
      <c r="A2518" s="62">
        <v>24141709</v>
      </c>
      <c r="B2518" s="63" t="s">
        <v>9538</v>
      </c>
    </row>
    <row r="2519" spans="1:2" x14ac:dyDescent="0.25">
      <c r="A2519" s="62">
        <v>25101501</v>
      </c>
      <c r="B2519" s="63" t="s">
        <v>16741</v>
      </c>
    </row>
    <row r="2520" spans="1:2" x14ac:dyDescent="0.25">
      <c r="A2520" s="62">
        <v>25101502</v>
      </c>
      <c r="B2520" s="63" t="s">
        <v>18147</v>
      </c>
    </row>
    <row r="2521" spans="1:2" x14ac:dyDescent="0.25">
      <c r="A2521" s="62">
        <v>25101503</v>
      </c>
      <c r="B2521" s="63" t="s">
        <v>13630</v>
      </c>
    </row>
    <row r="2522" spans="1:2" x14ac:dyDescent="0.25">
      <c r="A2522" s="62">
        <v>25101504</v>
      </c>
      <c r="B2522" s="63" t="s">
        <v>6189</v>
      </c>
    </row>
    <row r="2523" spans="1:2" x14ac:dyDescent="0.25">
      <c r="A2523" s="62">
        <v>25101505</v>
      </c>
      <c r="B2523" s="63" t="s">
        <v>14077</v>
      </c>
    </row>
    <row r="2524" spans="1:2" x14ac:dyDescent="0.25">
      <c r="A2524" s="62">
        <v>25101506</v>
      </c>
      <c r="B2524" s="63" t="s">
        <v>9402</v>
      </c>
    </row>
    <row r="2525" spans="1:2" x14ac:dyDescent="0.25">
      <c r="A2525" s="62">
        <v>25101507</v>
      </c>
      <c r="B2525" s="63" t="s">
        <v>14570</v>
      </c>
    </row>
    <row r="2526" spans="1:2" x14ac:dyDescent="0.25">
      <c r="A2526" s="62">
        <v>25101508</v>
      </c>
      <c r="B2526" s="63" t="s">
        <v>13501</v>
      </c>
    </row>
    <row r="2527" spans="1:2" x14ac:dyDescent="0.25">
      <c r="A2527" s="62">
        <v>25101601</v>
      </c>
      <c r="B2527" s="63" t="s">
        <v>15811</v>
      </c>
    </row>
    <row r="2528" spans="1:2" x14ac:dyDescent="0.25">
      <c r="A2528" s="62">
        <v>25101602</v>
      </c>
      <c r="B2528" s="63" t="s">
        <v>11416</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4272</v>
      </c>
    </row>
    <row r="2534" spans="1:2" x14ac:dyDescent="0.25">
      <c r="A2534" s="62">
        <v>25101702</v>
      </c>
      <c r="B2534" s="63" t="s">
        <v>16300</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14376</v>
      </c>
    </row>
    <row r="2542" spans="1:2" x14ac:dyDescent="0.25">
      <c r="A2542" s="62">
        <v>25101904</v>
      </c>
      <c r="B2542" s="63" t="s">
        <v>18612</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9448</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5886</v>
      </c>
    </row>
    <row r="2553" spans="1:2" x14ac:dyDescent="0.25">
      <c r="A2553" s="62">
        <v>25102104</v>
      </c>
      <c r="B2553" s="63" t="s">
        <v>13744</v>
      </c>
    </row>
    <row r="2554" spans="1:2" x14ac:dyDescent="0.25">
      <c r="A2554" s="62">
        <v>25102105</v>
      </c>
      <c r="B2554" s="63" t="s">
        <v>17314</v>
      </c>
    </row>
    <row r="2555" spans="1:2" x14ac:dyDescent="0.25">
      <c r="A2555" s="62">
        <v>25102106</v>
      </c>
      <c r="B2555" s="63" t="s">
        <v>7756</v>
      </c>
    </row>
    <row r="2556" spans="1:2" x14ac:dyDescent="0.25">
      <c r="A2556" s="62">
        <v>25111501</v>
      </c>
      <c r="B2556" s="63" t="s">
        <v>9277</v>
      </c>
    </row>
    <row r="2557" spans="1:2" x14ac:dyDescent="0.25">
      <c r="A2557" s="62">
        <v>25111502</v>
      </c>
      <c r="B2557" s="63" t="s">
        <v>14786</v>
      </c>
    </row>
    <row r="2558" spans="1:2" x14ac:dyDescent="0.25">
      <c r="A2558" s="62">
        <v>25111503</v>
      </c>
      <c r="B2558" s="63" t="s">
        <v>12496</v>
      </c>
    </row>
    <row r="2559" spans="1:2" x14ac:dyDescent="0.25">
      <c r="A2559" s="62">
        <v>25111504</v>
      </c>
      <c r="B2559" s="63" t="s">
        <v>15949</v>
      </c>
    </row>
    <row r="2560" spans="1:2" x14ac:dyDescent="0.25">
      <c r="A2560" s="62">
        <v>25111505</v>
      </c>
      <c r="B2560" s="63" t="s">
        <v>16155</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4276</v>
      </c>
    </row>
    <row r="2567" spans="1:2" x14ac:dyDescent="0.25">
      <c r="A2567" s="62">
        <v>25111512</v>
      </c>
      <c r="B2567" s="63" t="s">
        <v>5675</v>
      </c>
    </row>
    <row r="2568" spans="1:2" x14ac:dyDescent="0.25">
      <c r="A2568" s="62">
        <v>25111513</v>
      </c>
      <c r="B2568" s="63" t="s">
        <v>7102</v>
      </c>
    </row>
    <row r="2569" spans="1:2" x14ac:dyDescent="0.25">
      <c r="A2569" s="62">
        <v>25111601</v>
      </c>
      <c r="B2569" s="63" t="s">
        <v>10801</v>
      </c>
    </row>
    <row r="2570" spans="1:2" x14ac:dyDescent="0.25">
      <c r="A2570" s="62">
        <v>25111602</v>
      </c>
      <c r="B2570" s="63" t="s">
        <v>7279</v>
      </c>
    </row>
    <row r="2571" spans="1:2" x14ac:dyDescent="0.25">
      <c r="A2571" s="62">
        <v>25111603</v>
      </c>
      <c r="B2571" s="63" t="s">
        <v>10013</v>
      </c>
    </row>
    <row r="2572" spans="1:2" x14ac:dyDescent="0.25">
      <c r="A2572" s="62">
        <v>25111701</v>
      </c>
      <c r="B2572" s="63" t="s">
        <v>10878</v>
      </c>
    </row>
    <row r="2573" spans="1:2" x14ac:dyDescent="0.25">
      <c r="A2573" s="62">
        <v>25111702</v>
      </c>
      <c r="B2573" s="63" t="s">
        <v>5982</v>
      </c>
    </row>
    <row r="2574" spans="1:2" x14ac:dyDescent="0.25">
      <c r="A2574" s="62">
        <v>25111703</v>
      </c>
      <c r="B2574" s="63" t="s">
        <v>4399</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16725</v>
      </c>
    </row>
    <row r="2579" spans="1:2" x14ac:dyDescent="0.25">
      <c r="A2579" s="62">
        <v>25111708</v>
      </c>
      <c r="B2579" s="63" t="s">
        <v>14899</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14823</v>
      </c>
    </row>
    <row r="2590" spans="1:2" x14ac:dyDescent="0.25">
      <c r="A2590" s="62">
        <v>25111719</v>
      </c>
      <c r="B2590" s="63" t="s">
        <v>14457</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16528</v>
      </c>
    </row>
    <row r="2596" spans="1:2" x14ac:dyDescent="0.25">
      <c r="A2596" s="62">
        <v>25111804</v>
      </c>
      <c r="B2596" s="63" t="s">
        <v>9041</v>
      </c>
    </row>
    <row r="2597" spans="1:2" x14ac:dyDescent="0.25">
      <c r="A2597" s="62">
        <v>25111805</v>
      </c>
      <c r="B2597" s="63" t="s">
        <v>5176</v>
      </c>
    </row>
    <row r="2598" spans="1:2" x14ac:dyDescent="0.25">
      <c r="A2598" s="62">
        <v>25111806</v>
      </c>
      <c r="B2598" s="63" t="s">
        <v>6952</v>
      </c>
    </row>
    <row r="2599" spans="1:2" x14ac:dyDescent="0.25">
      <c r="A2599" s="62">
        <v>25111807</v>
      </c>
      <c r="B2599" s="63" t="s">
        <v>2508</v>
      </c>
    </row>
    <row r="2600" spans="1:2" x14ac:dyDescent="0.25">
      <c r="A2600" s="62">
        <v>25111808</v>
      </c>
      <c r="B2600" s="63" t="s">
        <v>11842</v>
      </c>
    </row>
    <row r="2601" spans="1:2" x14ac:dyDescent="0.25">
      <c r="A2601" s="62">
        <v>25111901</v>
      </c>
      <c r="B2601" s="63" t="s">
        <v>8006</v>
      </c>
    </row>
    <row r="2602" spans="1:2" x14ac:dyDescent="0.25">
      <c r="A2602" s="62">
        <v>25111902</v>
      </c>
      <c r="B2602" s="63" t="s">
        <v>11719</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9424</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7263</v>
      </c>
    </row>
    <row r="2616" spans="1:2" x14ac:dyDescent="0.25">
      <c r="A2616" s="62">
        <v>25111916</v>
      </c>
      <c r="B2616" s="63" t="s">
        <v>9723</v>
      </c>
    </row>
    <row r="2617" spans="1:2" x14ac:dyDescent="0.25">
      <c r="A2617" s="62">
        <v>25111917</v>
      </c>
      <c r="B2617" s="63" t="s">
        <v>11812</v>
      </c>
    </row>
    <row r="2618" spans="1:2" x14ac:dyDescent="0.25">
      <c r="A2618" s="62">
        <v>25111918</v>
      </c>
      <c r="B2618" s="63" t="s">
        <v>14907</v>
      </c>
    </row>
    <row r="2619" spans="1:2" x14ac:dyDescent="0.25">
      <c r="A2619" s="62">
        <v>25111919</v>
      </c>
      <c r="B2619" s="63" t="s">
        <v>4603</v>
      </c>
    </row>
    <row r="2620" spans="1:2" x14ac:dyDescent="0.25">
      <c r="A2620" s="62">
        <v>25111920</v>
      </c>
      <c r="B2620" s="63" t="s">
        <v>7475</v>
      </c>
    </row>
    <row r="2621" spans="1:2" x14ac:dyDescent="0.25">
      <c r="A2621" s="62">
        <v>25111921</v>
      </c>
      <c r="B2621" s="63" t="s">
        <v>9222</v>
      </c>
    </row>
    <row r="2622" spans="1:2" x14ac:dyDescent="0.25">
      <c r="A2622" s="62">
        <v>25111922</v>
      </c>
      <c r="B2622" s="63" t="s">
        <v>4667</v>
      </c>
    </row>
    <row r="2623" spans="1:2" x14ac:dyDescent="0.25">
      <c r="A2623" s="62">
        <v>25111923</v>
      </c>
      <c r="B2623" s="63" t="s">
        <v>9963</v>
      </c>
    </row>
    <row r="2624" spans="1:2" x14ac:dyDescent="0.25">
      <c r="A2624" s="62">
        <v>25111924</v>
      </c>
      <c r="B2624" s="63" t="s">
        <v>7681</v>
      </c>
    </row>
    <row r="2625" spans="1:2" x14ac:dyDescent="0.25">
      <c r="A2625" s="62">
        <v>25111925</v>
      </c>
      <c r="B2625" s="63" t="s">
        <v>10252</v>
      </c>
    </row>
    <row r="2626" spans="1:2" x14ac:dyDescent="0.25">
      <c r="A2626" s="62">
        <v>25111926</v>
      </c>
      <c r="B2626" s="63" t="s">
        <v>11234</v>
      </c>
    </row>
    <row r="2627" spans="1:2" x14ac:dyDescent="0.25">
      <c r="A2627" s="62">
        <v>25111927</v>
      </c>
      <c r="B2627" s="63" t="s">
        <v>3983</v>
      </c>
    </row>
    <row r="2628" spans="1:2" x14ac:dyDescent="0.25">
      <c r="A2628" s="62">
        <v>25111928</v>
      </c>
      <c r="B2628" s="63" t="s">
        <v>10383</v>
      </c>
    </row>
    <row r="2629" spans="1:2" x14ac:dyDescent="0.25">
      <c r="A2629" s="62">
        <v>25111929</v>
      </c>
      <c r="B2629" s="63" t="s">
        <v>5346</v>
      </c>
    </row>
    <row r="2630" spans="1:2" x14ac:dyDescent="0.25">
      <c r="A2630" s="62">
        <v>25111930</v>
      </c>
      <c r="B2630" s="63" t="s">
        <v>11949</v>
      </c>
    </row>
    <row r="2631" spans="1:2" x14ac:dyDescent="0.25">
      <c r="A2631" s="62">
        <v>25111931</v>
      </c>
      <c r="B2631" s="63" t="s">
        <v>4114</v>
      </c>
    </row>
    <row r="2632" spans="1:2" x14ac:dyDescent="0.25">
      <c r="A2632" s="62">
        <v>25111932</v>
      </c>
      <c r="B2632" s="63" t="s">
        <v>3552</v>
      </c>
    </row>
    <row r="2633" spans="1:2" x14ac:dyDescent="0.25">
      <c r="A2633" s="62">
        <v>25111933</v>
      </c>
      <c r="B2633" s="63" t="s">
        <v>14769</v>
      </c>
    </row>
    <row r="2634" spans="1:2" x14ac:dyDescent="0.25">
      <c r="A2634" s="62">
        <v>25111934</v>
      </c>
      <c r="B2634" s="63" t="s">
        <v>11983</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15069</v>
      </c>
    </row>
    <row r="2639" spans="1:2" x14ac:dyDescent="0.25">
      <c r="A2639" s="62">
        <v>25121504</v>
      </c>
      <c r="B2639" s="63" t="s">
        <v>11766</v>
      </c>
    </row>
    <row r="2640" spans="1:2" x14ac:dyDescent="0.25">
      <c r="A2640" s="62">
        <v>25121601</v>
      </c>
      <c r="B2640" s="63" t="s">
        <v>12551</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15663</v>
      </c>
    </row>
    <row r="2651" spans="1:2" x14ac:dyDescent="0.25">
      <c r="A2651" s="62">
        <v>25121707</v>
      </c>
      <c r="B2651" s="63" t="s">
        <v>12032</v>
      </c>
    </row>
    <row r="2652" spans="1:2" x14ac:dyDescent="0.25">
      <c r="A2652" s="62">
        <v>25131501</v>
      </c>
      <c r="B2652" s="63" t="s">
        <v>8422</v>
      </c>
    </row>
    <row r="2653" spans="1:2" x14ac:dyDescent="0.25">
      <c r="A2653" s="62">
        <v>25131502</v>
      </c>
      <c r="B2653" s="63" t="s">
        <v>4992</v>
      </c>
    </row>
    <row r="2654" spans="1:2" x14ac:dyDescent="0.25">
      <c r="A2654" s="62">
        <v>25131503</v>
      </c>
      <c r="B2654" s="63" t="s">
        <v>483</v>
      </c>
    </row>
    <row r="2655" spans="1:2" x14ac:dyDescent="0.25">
      <c r="A2655" s="62">
        <v>25131504</v>
      </c>
      <c r="B2655" s="63" t="s">
        <v>9900</v>
      </c>
    </row>
    <row r="2656" spans="1:2" x14ac:dyDescent="0.25">
      <c r="A2656" s="62">
        <v>25131505</v>
      </c>
      <c r="B2656" s="63" t="s">
        <v>13550</v>
      </c>
    </row>
    <row r="2657" spans="1:2" x14ac:dyDescent="0.25">
      <c r="A2657" s="62">
        <v>25131506</v>
      </c>
      <c r="B2657" s="63" t="s">
        <v>5589</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12710</v>
      </c>
    </row>
    <row r="2667" spans="1:2" x14ac:dyDescent="0.25">
      <c r="A2667" s="62">
        <v>25131704</v>
      </c>
      <c r="B2667" s="63" t="s">
        <v>9187</v>
      </c>
    </row>
    <row r="2668" spans="1:2" x14ac:dyDescent="0.25">
      <c r="A2668" s="62">
        <v>25131705</v>
      </c>
      <c r="B2668" s="63" t="s">
        <v>10750</v>
      </c>
    </row>
    <row r="2669" spans="1:2" x14ac:dyDescent="0.25">
      <c r="A2669" s="62">
        <v>25131706</v>
      </c>
      <c r="B2669" s="63" t="s">
        <v>8211</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5314</v>
      </c>
    </row>
    <row r="2674" spans="1:2" x14ac:dyDescent="0.25">
      <c r="A2674" s="62">
        <v>25131902</v>
      </c>
      <c r="B2674" s="63" t="s">
        <v>2956</v>
      </c>
    </row>
    <row r="2675" spans="1:2" x14ac:dyDescent="0.25">
      <c r="A2675" s="62">
        <v>25131903</v>
      </c>
      <c r="B2675" s="63" t="s">
        <v>13655</v>
      </c>
    </row>
    <row r="2676" spans="1:2" x14ac:dyDescent="0.25">
      <c r="A2676" s="62">
        <v>25131904</v>
      </c>
      <c r="B2676" s="63" t="s">
        <v>9132</v>
      </c>
    </row>
    <row r="2677" spans="1:2" x14ac:dyDescent="0.25">
      <c r="A2677" s="62">
        <v>25131905</v>
      </c>
      <c r="B2677" s="63" t="s">
        <v>12288</v>
      </c>
    </row>
    <row r="2678" spans="1:2" x14ac:dyDescent="0.25">
      <c r="A2678" s="62">
        <v>25131906</v>
      </c>
      <c r="B2678" s="63" t="s">
        <v>18288</v>
      </c>
    </row>
    <row r="2679" spans="1:2" x14ac:dyDescent="0.25">
      <c r="A2679" s="62">
        <v>25132001</v>
      </c>
      <c r="B2679" s="63" t="s">
        <v>8960</v>
      </c>
    </row>
    <row r="2680" spans="1:2" x14ac:dyDescent="0.25">
      <c r="A2680" s="62">
        <v>25132002</v>
      </c>
      <c r="B2680" s="63" t="s">
        <v>4793</v>
      </c>
    </row>
    <row r="2681" spans="1:2" x14ac:dyDescent="0.25">
      <c r="A2681" s="62">
        <v>25132003</v>
      </c>
      <c r="B2681" s="63" t="s">
        <v>18745</v>
      </c>
    </row>
    <row r="2682" spans="1:2" x14ac:dyDescent="0.25">
      <c r="A2682" s="62">
        <v>25132004</v>
      </c>
      <c r="B2682" s="63" t="s">
        <v>11449</v>
      </c>
    </row>
    <row r="2683" spans="1:2" x14ac:dyDescent="0.25">
      <c r="A2683" s="62">
        <v>25132005</v>
      </c>
      <c r="B2683" s="63" t="s">
        <v>14525</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6648</v>
      </c>
    </row>
    <row r="2695" spans="1:2" x14ac:dyDescent="0.25">
      <c r="A2695" s="62">
        <v>25161501</v>
      </c>
      <c r="B2695" s="63" t="s">
        <v>14480</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2819</v>
      </c>
    </row>
    <row r="2700" spans="1:2" x14ac:dyDescent="0.25">
      <c r="A2700" s="62">
        <v>25161506</v>
      </c>
      <c r="B2700" s="63" t="s">
        <v>8693</v>
      </c>
    </row>
    <row r="2701" spans="1:2" x14ac:dyDescent="0.25">
      <c r="A2701" s="62">
        <v>25161507</v>
      </c>
      <c r="B2701" s="63" t="s">
        <v>14924</v>
      </c>
    </row>
    <row r="2702" spans="1:2" x14ac:dyDescent="0.25">
      <c r="A2702" s="62">
        <v>25161508</v>
      </c>
      <c r="B2702" s="63" t="s">
        <v>6791</v>
      </c>
    </row>
    <row r="2703" spans="1:2" x14ac:dyDescent="0.25">
      <c r="A2703" s="62">
        <v>25161509</v>
      </c>
      <c r="B2703" s="63" t="s">
        <v>10164</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13662</v>
      </c>
    </row>
    <row r="2712" spans="1:2" x14ac:dyDescent="0.25">
      <c r="A2712" s="62">
        <v>25171702</v>
      </c>
      <c r="B2712" s="63" t="s">
        <v>8242</v>
      </c>
    </row>
    <row r="2713" spans="1:2" x14ac:dyDescent="0.25">
      <c r="A2713" s="62">
        <v>25171703</v>
      </c>
      <c r="B2713" s="63" t="s">
        <v>4941</v>
      </c>
    </row>
    <row r="2714" spans="1:2" x14ac:dyDescent="0.25">
      <c r="A2714" s="62">
        <v>25171704</v>
      </c>
      <c r="B2714" s="63" t="s">
        <v>11045</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18138</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14712</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17790</v>
      </c>
    </row>
    <row r="2730" spans="1:2" x14ac:dyDescent="0.25">
      <c r="A2730" s="62">
        <v>25171901</v>
      </c>
      <c r="B2730" s="63" t="s">
        <v>3591</v>
      </c>
    </row>
    <row r="2731" spans="1:2" x14ac:dyDescent="0.25">
      <c r="A2731" s="62">
        <v>25171902</v>
      </c>
      <c r="B2731" s="63" t="s">
        <v>9794</v>
      </c>
    </row>
    <row r="2732" spans="1:2" x14ac:dyDescent="0.25">
      <c r="A2732" s="62">
        <v>25171903</v>
      </c>
      <c r="B2732" s="63" t="s">
        <v>13989</v>
      </c>
    </row>
    <row r="2733" spans="1:2" x14ac:dyDescent="0.25">
      <c r="A2733" s="62">
        <v>25171905</v>
      </c>
      <c r="B2733" s="63" t="s">
        <v>10997</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17558</v>
      </c>
    </row>
    <row r="2738" spans="1:2" x14ac:dyDescent="0.25">
      <c r="A2738" s="62">
        <v>25172005</v>
      </c>
      <c r="B2738" s="63" t="s">
        <v>9177</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17348</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18566</v>
      </c>
    </row>
    <row r="2753" spans="1:2" x14ac:dyDescent="0.25">
      <c r="A2753" s="62">
        <v>25172114</v>
      </c>
      <c r="B2753" s="63" t="s">
        <v>12298</v>
      </c>
    </row>
    <row r="2754" spans="1:2" x14ac:dyDescent="0.25">
      <c r="A2754" s="62">
        <v>25172201</v>
      </c>
      <c r="B2754" s="63" t="s">
        <v>4939</v>
      </c>
    </row>
    <row r="2755" spans="1:2" x14ac:dyDescent="0.25">
      <c r="A2755" s="62">
        <v>25172203</v>
      </c>
      <c r="B2755" s="63" t="s">
        <v>10889</v>
      </c>
    </row>
    <row r="2756" spans="1:2" x14ac:dyDescent="0.25">
      <c r="A2756" s="62">
        <v>25172204</v>
      </c>
      <c r="B2756" s="63" t="s">
        <v>18357</v>
      </c>
    </row>
    <row r="2757" spans="1:2" x14ac:dyDescent="0.25">
      <c r="A2757" s="62">
        <v>25172205</v>
      </c>
      <c r="B2757" s="63" t="s">
        <v>2542</v>
      </c>
    </row>
    <row r="2758" spans="1:2" x14ac:dyDescent="0.25">
      <c r="A2758" s="62">
        <v>25172301</v>
      </c>
      <c r="B2758" s="63" t="s">
        <v>6741</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14167</v>
      </c>
    </row>
    <row r="2766" spans="1:2" x14ac:dyDescent="0.25">
      <c r="A2766" s="62">
        <v>25172503</v>
      </c>
      <c r="B2766" s="63" t="s">
        <v>6012</v>
      </c>
    </row>
    <row r="2767" spans="1:2" x14ac:dyDescent="0.25">
      <c r="A2767" s="62">
        <v>25172504</v>
      </c>
      <c r="B2767" s="63" t="s">
        <v>16136</v>
      </c>
    </row>
    <row r="2768" spans="1:2" x14ac:dyDescent="0.25">
      <c r="A2768" s="62">
        <v>25172505</v>
      </c>
      <c r="B2768" s="63" t="s">
        <v>18000</v>
      </c>
    </row>
    <row r="2769" spans="1:2" x14ac:dyDescent="0.25">
      <c r="A2769" s="62">
        <v>25172506</v>
      </c>
      <c r="B2769" s="63" t="s">
        <v>6192</v>
      </c>
    </row>
    <row r="2770" spans="1:2" x14ac:dyDescent="0.25">
      <c r="A2770" s="62">
        <v>25172507</v>
      </c>
      <c r="B2770" s="63" t="s">
        <v>11522</v>
      </c>
    </row>
    <row r="2771" spans="1:2" x14ac:dyDescent="0.25">
      <c r="A2771" s="62">
        <v>25172508</v>
      </c>
      <c r="B2771" s="63" t="s">
        <v>18397</v>
      </c>
    </row>
    <row r="2772" spans="1:2" x14ac:dyDescent="0.25">
      <c r="A2772" s="62">
        <v>25172601</v>
      </c>
      <c r="B2772" s="63" t="s">
        <v>9505</v>
      </c>
    </row>
    <row r="2773" spans="1:2" x14ac:dyDescent="0.25">
      <c r="A2773" s="62">
        <v>25172602</v>
      </c>
      <c r="B2773" s="63" t="s">
        <v>11636</v>
      </c>
    </row>
    <row r="2774" spans="1:2" x14ac:dyDescent="0.25">
      <c r="A2774" s="62">
        <v>25172603</v>
      </c>
      <c r="B2774" s="63" t="s">
        <v>6531</v>
      </c>
    </row>
    <row r="2775" spans="1:2" x14ac:dyDescent="0.25">
      <c r="A2775" s="62">
        <v>25172604</v>
      </c>
      <c r="B2775" s="63" t="s">
        <v>12725</v>
      </c>
    </row>
    <row r="2776" spans="1:2" x14ac:dyDescent="0.25">
      <c r="A2776" s="62">
        <v>25172605</v>
      </c>
      <c r="B2776" s="63" t="s">
        <v>9931</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9656</v>
      </c>
    </row>
    <row r="2784" spans="1:2" x14ac:dyDescent="0.25">
      <c r="A2784" s="62">
        <v>25172803</v>
      </c>
      <c r="B2784" s="63" t="s">
        <v>2535</v>
      </c>
    </row>
    <row r="2785" spans="1:2" x14ac:dyDescent="0.25">
      <c r="A2785" s="62">
        <v>25172901</v>
      </c>
      <c r="B2785" s="63" t="s">
        <v>14648</v>
      </c>
    </row>
    <row r="2786" spans="1:2" x14ac:dyDescent="0.25">
      <c r="A2786" s="62">
        <v>25172903</v>
      </c>
      <c r="B2786" s="63" t="s">
        <v>18121</v>
      </c>
    </row>
    <row r="2787" spans="1:2" x14ac:dyDescent="0.25">
      <c r="A2787" s="62">
        <v>25172904</v>
      </c>
      <c r="B2787" s="63" t="s">
        <v>6295</v>
      </c>
    </row>
    <row r="2788" spans="1:2" x14ac:dyDescent="0.25">
      <c r="A2788" s="62">
        <v>25172905</v>
      </c>
      <c r="B2788" s="63" t="s">
        <v>10875</v>
      </c>
    </row>
    <row r="2789" spans="1:2" x14ac:dyDescent="0.25">
      <c r="A2789" s="62">
        <v>25172906</v>
      </c>
      <c r="B2789" s="63" t="s">
        <v>3133</v>
      </c>
    </row>
    <row r="2790" spans="1:2" x14ac:dyDescent="0.25">
      <c r="A2790" s="62">
        <v>25172907</v>
      </c>
      <c r="B2790" s="63" t="s">
        <v>14735</v>
      </c>
    </row>
    <row r="2791" spans="1:2" x14ac:dyDescent="0.25">
      <c r="A2791" s="62">
        <v>25173001</v>
      </c>
      <c r="B2791" s="63" t="s">
        <v>7638</v>
      </c>
    </row>
    <row r="2792" spans="1:2" x14ac:dyDescent="0.25">
      <c r="A2792" s="62">
        <v>25173003</v>
      </c>
      <c r="B2792" s="63" t="s">
        <v>5870</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13601</v>
      </c>
    </row>
    <row r="2797" spans="1:2" x14ac:dyDescent="0.25">
      <c r="A2797" s="62">
        <v>25173303</v>
      </c>
      <c r="B2797" s="63" t="s">
        <v>11650</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15003</v>
      </c>
    </row>
    <row r="2802" spans="1:2" x14ac:dyDescent="0.25">
      <c r="A2802" s="62">
        <v>25173704</v>
      </c>
      <c r="B2802" s="63" t="s">
        <v>14713</v>
      </c>
    </row>
    <row r="2803" spans="1:2" x14ac:dyDescent="0.25">
      <c r="A2803" s="62">
        <v>25173705</v>
      </c>
      <c r="B2803" s="63" t="s">
        <v>13150</v>
      </c>
    </row>
    <row r="2804" spans="1:2" x14ac:dyDescent="0.25">
      <c r="A2804" s="62">
        <v>25173801</v>
      </c>
      <c r="B2804" s="63" t="s">
        <v>4615</v>
      </c>
    </row>
    <row r="2805" spans="1:2" x14ac:dyDescent="0.25">
      <c r="A2805" s="62">
        <v>25173802</v>
      </c>
      <c r="B2805" s="63" t="s">
        <v>9927</v>
      </c>
    </row>
    <row r="2806" spans="1:2" x14ac:dyDescent="0.25">
      <c r="A2806" s="62">
        <v>25173803</v>
      </c>
      <c r="B2806" s="63" t="s">
        <v>17915</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8188</v>
      </c>
    </row>
    <row r="2811" spans="1:2" x14ac:dyDescent="0.25">
      <c r="A2811" s="62">
        <v>25173808</v>
      </c>
      <c r="B2811" s="63" t="s">
        <v>13065</v>
      </c>
    </row>
    <row r="2812" spans="1:2" x14ac:dyDescent="0.25">
      <c r="A2812" s="62">
        <v>25173809</v>
      </c>
      <c r="B2812" s="63" t="s">
        <v>14556</v>
      </c>
    </row>
    <row r="2813" spans="1:2" x14ac:dyDescent="0.25">
      <c r="A2813" s="62">
        <v>25173810</v>
      </c>
      <c r="B2813" s="63" t="s">
        <v>8439</v>
      </c>
    </row>
    <row r="2814" spans="1:2" x14ac:dyDescent="0.25">
      <c r="A2814" s="62">
        <v>25173811</v>
      </c>
      <c r="B2814" s="63" t="s">
        <v>8968</v>
      </c>
    </row>
    <row r="2815" spans="1:2" x14ac:dyDescent="0.25">
      <c r="A2815" s="62">
        <v>25173812</v>
      </c>
      <c r="B2815" s="63" t="s">
        <v>12085</v>
      </c>
    </row>
    <row r="2816" spans="1:2" x14ac:dyDescent="0.25">
      <c r="A2816" s="62">
        <v>25173813</v>
      </c>
      <c r="B2816" s="63" t="s">
        <v>8469</v>
      </c>
    </row>
    <row r="2817" spans="1:2" x14ac:dyDescent="0.25">
      <c r="A2817" s="62">
        <v>25173815</v>
      </c>
      <c r="B2817" s="63" t="s">
        <v>9840</v>
      </c>
    </row>
    <row r="2818" spans="1:2" x14ac:dyDescent="0.25">
      <c r="A2818" s="62">
        <v>25173816</v>
      </c>
      <c r="B2818" s="63" t="s">
        <v>7047</v>
      </c>
    </row>
    <row r="2819" spans="1:2" x14ac:dyDescent="0.25">
      <c r="A2819" s="62">
        <v>25173817</v>
      </c>
      <c r="B2819" s="63" t="s">
        <v>11644</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9025</v>
      </c>
    </row>
    <row r="2833" spans="1:2" x14ac:dyDescent="0.25">
      <c r="A2833" s="62">
        <v>25174202</v>
      </c>
      <c r="B2833" s="63" t="s">
        <v>13411</v>
      </c>
    </row>
    <row r="2834" spans="1:2" x14ac:dyDescent="0.25">
      <c r="A2834" s="62">
        <v>25174203</v>
      </c>
      <c r="B2834" s="63" t="s">
        <v>10539</v>
      </c>
    </row>
    <row r="2835" spans="1:2" x14ac:dyDescent="0.25">
      <c r="A2835" s="62">
        <v>25174204</v>
      </c>
      <c r="B2835" s="63" t="s">
        <v>4322</v>
      </c>
    </row>
    <row r="2836" spans="1:2" x14ac:dyDescent="0.25">
      <c r="A2836" s="62">
        <v>25174205</v>
      </c>
      <c r="B2836" s="63" t="s">
        <v>6376</v>
      </c>
    </row>
    <row r="2837" spans="1:2" x14ac:dyDescent="0.25">
      <c r="A2837" s="62">
        <v>25174206</v>
      </c>
      <c r="B2837" s="63" t="s">
        <v>943</v>
      </c>
    </row>
    <row r="2838" spans="1:2" x14ac:dyDescent="0.25">
      <c r="A2838" s="62">
        <v>25174207</v>
      </c>
      <c r="B2838" s="63" t="s">
        <v>17504</v>
      </c>
    </row>
    <row r="2839" spans="1:2" x14ac:dyDescent="0.25">
      <c r="A2839" s="62">
        <v>25174208</v>
      </c>
      <c r="B2839" s="63" t="s">
        <v>6355</v>
      </c>
    </row>
    <row r="2840" spans="1:2" x14ac:dyDescent="0.25">
      <c r="A2840" s="62">
        <v>25174209</v>
      </c>
      <c r="B2840" s="63" t="s">
        <v>4703</v>
      </c>
    </row>
    <row r="2841" spans="1:2" x14ac:dyDescent="0.25">
      <c r="A2841" s="62">
        <v>25174210</v>
      </c>
      <c r="B2841" s="63" t="s">
        <v>6710</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8784</v>
      </c>
    </row>
    <row r="2846" spans="1:2" x14ac:dyDescent="0.25">
      <c r="A2846" s="62">
        <v>25174402</v>
      </c>
      <c r="B2846" s="63" t="s">
        <v>14858</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9302</v>
      </c>
    </row>
    <row r="2853" spans="1:2" x14ac:dyDescent="0.25">
      <c r="A2853" s="62">
        <v>25174409</v>
      </c>
      <c r="B2853" s="63" t="s">
        <v>3267</v>
      </c>
    </row>
    <row r="2854" spans="1:2" x14ac:dyDescent="0.25">
      <c r="A2854" s="62">
        <v>25174410</v>
      </c>
      <c r="B2854" s="63" t="s">
        <v>15743</v>
      </c>
    </row>
    <row r="2855" spans="1:2" x14ac:dyDescent="0.25">
      <c r="A2855" s="62">
        <v>25174601</v>
      </c>
      <c r="B2855" s="63" t="s">
        <v>9255</v>
      </c>
    </row>
    <row r="2856" spans="1:2" x14ac:dyDescent="0.25">
      <c r="A2856" s="62">
        <v>25174602</v>
      </c>
      <c r="B2856" s="63" t="s">
        <v>16498</v>
      </c>
    </row>
    <row r="2857" spans="1:2" x14ac:dyDescent="0.25">
      <c r="A2857" s="62">
        <v>25174603</v>
      </c>
      <c r="B2857" s="63" t="s">
        <v>9670</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15278</v>
      </c>
    </row>
    <row r="2869" spans="1:2" x14ac:dyDescent="0.25">
      <c r="A2869" s="62">
        <v>25181708</v>
      </c>
      <c r="B2869" s="63" t="s">
        <v>13658</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14953</v>
      </c>
    </row>
    <row r="2874" spans="1:2" x14ac:dyDescent="0.25">
      <c r="A2874" s="62">
        <v>25181713</v>
      </c>
      <c r="B2874" s="63" t="s">
        <v>12143</v>
      </c>
    </row>
    <row r="2875" spans="1:2" x14ac:dyDescent="0.25">
      <c r="A2875" s="62">
        <v>25191501</v>
      </c>
      <c r="B2875" s="63" t="s">
        <v>10989</v>
      </c>
    </row>
    <row r="2876" spans="1:2" x14ac:dyDescent="0.25">
      <c r="A2876" s="62">
        <v>25191502</v>
      </c>
      <c r="B2876" s="63" t="s">
        <v>6981</v>
      </c>
    </row>
    <row r="2877" spans="1:2" x14ac:dyDescent="0.25">
      <c r="A2877" s="62">
        <v>25191503</v>
      </c>
      <c r="B2877" s="63" t="s">
        <v>7714</v>
      </c>
    </row>
    <row r="2878" spans="1:2" x14ac:dyDescent="0.25">
      <c r="A2878" s="62">
        <v>25191504</v>
      </c>
      <c r="B2878" s="63" t="s">
        <v>16789</v>
      </c>
    </row>
    <row r="2879" spans="1:2" x14ac:dyDescent="0.25">
      <c r="A2879" s="62">
        <v>25191505</v>
      </c>
      <c r="B2879" s="63" t="s">
        <v>10911</v>
      </c>
    </row>
    <row r="2880" spans="1:2" x14ac:dyDescent="0.25">
      <c r="A2880" s="62">
        <v>25191506</v>
      </c>
      <c r="B2880" s="63" t="s">
        <v>12392</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14048</v>
      </c>
    </row>
    <row r="2885" spans="1:2" x14ac:dyDescent="0.25">
      <c r="A2885" s="62">
        <v>25191511</v>
      </c>
      <c r="B2885" s="63" t="s">
        <v>15305</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17307</v>
      </c>
    </row>
    <row r="2891" spans="1:2" x14ac:dyDescent="0.25">
      <c r="A2891" s="62">
        <v>25191603</v>
      </c>
      <c r="B2891" s="63" t="s">
        <v>3966</v>
      </c>
    </row>
    <row r="2892" spans="1:2" x14ac:dyDescent="0.25">
      <c r="A2892" s="62">
        <v>25191604</v>
      </c>
      <c r="B2892" s="63" t="s">
        <v>11133</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12229</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2768</v>
      </c>
    </row>
    <row r="2903" spans="1:2" x14ac:dyDescent="0.25">
      <c r="A2903" s="62">
        <v>25201506</v>
      </c>
      <c r="B2903" s="63" t="s">
        <v>8386</v>
      </c>
    </row>
    <row r="2904" spans="1:2" x14ac:dyDescent="0.25">
      <c r="A2904" s="62">
        <v>25201507</v>
      </c>
      <c r="B2904" s="63" t="s">
        <v>3691</v>
      </c>
    </row>
    <row r="2905" spans="1:2" x14ac:dyDescent="0.25">
      <c r="A2905" s="62">
        <v>25201508</v>
      </c>
      <c r="B2905" s="63" t="s">
        <v>14106</v>
      </c>
    </row>
    <row r="2906" spans="1:2" x14ac:dyDescent="0.25">
      <c r="A2906" s="62">
        <v>25201509</v>
      </c>
      <c r="B2906" s="63" t="s">
        <v>10218</v>
      </c>
    </row>
    <row r="2907" spans="1:2" x14ac:dyDescent="0.25">
      <c r="A2907" s="62">
        <v>25201510</v>
      </c>
      <c r="B2907" s="63" t="s">
        <v>5532</v>
      </c>
    </row>
    <row r="2908" spans="1:2" x14ac:dyDescent="0.25">
      <c r="A2908" s="62">
        <v>25201511</v>
      </c>
      <c r="B2908" s="63" t="s">
        <v>16891</v>
      </c>
    </row>
    <row r="2909" spans="1:2" x14ac:dyDescent="0.25">
      <c r="A2909" s="62">
        <v>25201512</v>
      </c>
      <c r="B2909" s="63" t="s">
        <v>8891</v>
      </c>
    </row>
    <row r="2910" spans="1:2" x14ac:dyDescent="0.25">
      <c r="A2910" s="62">
        <v>25201513</v>
      </c>
      <c r="B2910" s="63" t="s">
        <v>10263</v>
      </c>
    </row>
    <row r="2911" spans="1:2" x14ac:dyDescent="0.25">
      <c r="A2911" s="62">
        <v>25201514</v>
      </c>
      <c r="B2911" s="63" t="s">
        <v>11981</v>
      </c>
    </row>
    <row r="2912" spans="1:2" x14ac:dyDescent="0.25">
      <c r="A2912" s="62">
        <v>25201515</v>
      </c>
      <c r="B2912" s="63" t="s">
        <v>14982</v>
      </c>
    </row>
    <row r="2913" spans="1:2" x14ac:dyDescent="0.25">
      <c r="A2913" s="62">
        <v>25201516</v>
      </c>
      <c r="B2913" s="63" t="s">
        <v>8109</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17057</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6979</v>
      </c>
    </row>
    <row r="2927" spans="1:2" x14ac:dyDescent="0.25">
      <c r="A2927" s="62">
        <v>25201704</v>
      </c>
      <c r="B2927" s="63" t="s">
        <v>3444</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16471</v>
      </c>
    </row>
    <row r="2932" spans="1:2" x14ac:dyDescent="0.25">
      <c r="A2932" s="62">
        <v>25201709</v>
      </c>
      <c r="B2932" s="63" t="s">
        <v>17902</v>
      </c>
    </row>
    <row r="2933" spans="1:2" x14ac:dyDescent="0.25">
      <c r="A2933" s="62">
        <v>25201710</v>
      </c>
      <c r="B2933" s="63" t="s">
        <v>14059</v>
      </c>
    </row>
    <row r="2934" spans="1:2" x14ac:dyDescent="0.25">
      <c r="A2934" s="62">
        <v>25201801</v>
      </c>
      <c r="B2934" s="63" t="s">
        <v>7818</v>
      </c>
    </row>
    <row r="2935" spans="1:2" x14ac:dyDescent="0.25">
      <c r="A2935" s="62">
        <v>25201802</v>
      </c>
      <c r="B2935" s="63" t="s">
        <v>8516</v>
      </c>
    </row>
    <row r="2936" spans="1:2" x14ac:dyDescent="0.25">
      <c r="A2936" s="62">
        <v>25201901</v>
      </c>
      <c r="B2936" s="63" t="s">
        <v>17806</v>
      </c>
    </row>
    <row r="2937" spans="1:2" x14ac:dyDescent="0.25">
      <c r="A2937" s="62">
        <v>25201902</v>
      </c>
      <c r="B2937" s="63" t="s">
        <v>4228</v>
      </c>
    </row>
    <row r="2938" spans="1:2" x14ac:dyDescent="0.25">
      <c r="A2938" s="62">
        <v>25201903</v>
      </c>
      <c r="B2938" s="63" t="s">
        <v>15127</v>
      </c>
    </row>
    <row r="2939" spans="1:2" x14ac:dyDescent="0.25">
      <c r="A2939" s="62">
        <v>25201904</v>
      </c>
      <c r="B2939" s="63" t="s">
        <v>6620</v>
      </c>
    </row>
    <row r="2940" spans="1:2" x14ac:dyDescent="0.25">
      <c r="A2940" s="62">
        <v>25202001</v>
      </c>
      <c r="B2940" s="63" t="s">
        <v>8591</v>
      </c>
    </row>
    <row r="2941" spans="1:2" x14ac:dyDescent="0.25">
      <c r="A2941" s="62">
        <v>25202002</v>
      </c>
      <c r="B2941" s="63" t="s">
        <v>18351</v>
      </c>
    </row>
    <row r="2942" spans="1:2" x14ac:dyDescent="0.25">
      <c r="A2942" s="62">
        <v>25202003</v>
      </c>
      <c r="B2942" s="63" t="s">
        <v>12206</v>
      </c>
    </row>
    <row r="2943" spans="1:2" x14ac:dyDescent="0.25">
      <c r="A2943" s="62">
        <v>25202004</v>
      </c>
      <c r="B2943" s="63" t="s">
        <v>14985</v>
      </c>
    </row>
    <row r="2944" spans="1:2" x14ac:dyDescent="0.25">
      <c r="A2944" s="62">
        <v>25202101</v>
      </c>
      <c r="B2944" s="63" t="s">
        <v>13569</v>
      </c>
    </row>
    <row r="2945" spans="1:2" x14ac:dyDescent="0.25">
      <c r="A2945" s="62">
        <v>25202102</v>
      </c>
      <c r="B2945" s="63" t="s">
        <v>7593</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12444</v>
      </c>
    </row>
    <row r="2952" spans="1:2" x14ac:dyDescent="0.25">
      <c r="A2952" s="62">
        <v>25202204</v>
      </c>
      <c r="B2952" s="63" t="s">
        <v>13625</v>
      </c>
    </row>
    <row r="2953" spans="1:2" x14ac:dyDescent="0.25">
      <c r="A2953" s="62">
        <v>25202205</v>
      </c>
      <c r="B2953" s="63" t="s">
        <v>16241</v>
      </c>
    </row>
    <row r="2954" spans="1:2" x14ac:dyDescent="0.25">
      <c r="A2954" s="62">
        <v>25202206</v>
      </c>
      <c r="B2954" s="63" t="s">
        <v>3972</v>
      </c>
    </row>
    <row r="2955" spans="1:2" x14ac:dyDescent="0.25">
      <c r="A2955" s="62">
        <v>25202301</v>
      </c>
      <c r="B2955" s="63" t="s">
        <v>11973</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13120</v>
      </c>
    </row>
    <row r="2967" spans="1:2" x14ac:dyDescent="0.25">
      <c r="A2967" s="62">
        <v>25202505</v>
      </c>
      <c r="B2967" s="63" t="s">
        <v>18206</v>
      </c>
    </row>
    <row r="2968" spans="1:2" x14ac:dyDescent="0.25">
      <c r="A2968" s="62">
        <v>25202506</v>
      </c>
      <c r="B2968" s="63" t="s">
        <v>9081</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13316</v>
      </c>
    </row>
    <row r="2973" spans="1:2" x14ac:dyDescent="0.25">
      <c r="A2973" s="62">
        <v>25202601</v>
      </c>
      <c r="B2973" s="63" t="s">
        <v>14930</v>
      </c>
    </row>
    <row r="2974" spans="1:2" x14ac:dyDescent="0.25">
      <c r="A2974" s="62">
        <v>25202602</v>
      </c>
      <c r="B2974" s="63" t="s">
        <v>4447</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9743</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13664</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17397</v>
      </c>
    </row>
    <row r="2994" spans="1:2" x14ac:dyDescent="0.25">
      <c r="A2994" s="62">
        <v>26101513</v>
      </c>
      <c r="B2994" s="63" t="s">
        <v>14942</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13873</v>
      </c>
    </row>
    <row r="3004" spans="1:2" x14ac:dyDescent="0.25">
      <c r="A3004" s="62">
        <v>26101610</v>
      </c>
      <c r="B3004" s="63" t="s">
        <v>4306</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3790</v>
      </c>
    </row>
    <row r="3012" spans="1:2" x14ac:dyDescent="0.25">
      <c r="A3012" s="62">
        <v>26101702</v>
      </c>
      <c r="B3012" s="63" t="s">
        <v>13014</v>
      </c>
    </row>
    <row r="3013" spans="1:2" x14ac:dyDescent="0.25">
      <c r="A3013" s="62">
        <v>26101703</v>
      </c>
      <c r="B3013" s="63" t="s">
        <v>2165</v>
      </c>
    </row>
    <row r="3014" spans="1:2" x14ac:dyDescent="0.25">
      <c r="A3014" s="62">
        <v>26101704</v>
      </c>
      <c r="B3014" s="63" t="s">
        <v>14270</v>
      </c>
    </row>
    <row r="3015" spans="1:2" x14ac:dyDescent="0.25">
      <c r="A3015" s="62">
        <v>26101705</v>
      </c>
      <c r="B3015" s="63" t="s">
        <v>16734</v>
      </c>
    </row>
    <row r="3016" spans="1:2" x14ac:dyDescent="0.25">
      <c r="A3016" s="62">
        <v>26101706</v>
      </c>
      <c r="B3016" s="63" t="s">
        <v>3761</v>
      </c>
    </row>
    <row r="3017" spans="1:2" x14ac:dyDescent="0.25">
      <c r="A3017" s="62">
        <v>26101707</v>
      </c>
      <c r="B3017" s="63" t="s">
        <v>7521</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11565</v>
      </c>
    </row>
    <row r="3035" spans="1:2" x14ac:dyDescent="0.25">
      <c r="A3035" s="62">
        <v>26101727</v>
      </c>
      <c r="B3035" s="63" t="s">
        <v>12199</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6051</v>
      </c>
    </row>
    <row r="3042" spans="1:2" x14ac:dyDescent="0.25">
      <c r="A3042" s="62">
        <v>26101734</v>
      </c>
      <c r="B3042" s="63" t="s">
        <v>11942</v>
      </c>
    </row>
    <row r="3043" spans="1:2" x14ac:dyDescent="0.25">
      <c r="A3043" s="62">
        <v>26101735</v>
      </c>
      <c r="B3043" s="63" t="s">
        <v>13797</v>
      </c>
    </row>
    <row r="3044" spans="1:2" x14ac:dyDescent="0.25">
      <c r="A3044" s="62">
        <v>26101736</v>
      </c>
      <c r="B3044" s="63" t="s">
        <v>10798</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16015</v>
      </c>
    </row>
    <row r="3050" spans="1:2" x14ac:dyDescent="0.25">
      <c r="A3050" s="62">
        <v>26101743</v>
      </c>
      <c r="B3050" s="63" t="s">
        <v>14061</v>
      </c>
    </row>
    <row r="3051" spans="1:2" x14ac:dyDescent="0.25">
      <c r="A3051" s="62">
        <v>26101747</v>
      </c>
      <c r="B3051" s="63" t="s">
        <v>1245</v>
      </c>
    </row>
    <row r="3052" spans="1:2" x14ac:dyDescent="0.25">
      <c r="A3052" s="62">
        <v>26101748</v>
      </c>
      <c r="B3052" s="63" t="s">
        <v>16773</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17411</v>
      </c>
    </row>
    <row r="3062" spans="1:2" x14ac:dyDescent="0.25">
      <c r="A3062" s="62">
        <v>26101760</v>
      </c>
      <c r="B3062" s="63" t="s">
        <v>10447</v>
      </c>
    </row>
    <row r="3063" spans="1:2" x14ac:dyDescent="0.25">
      <c r="A3063" s="62">
        <v>26101761</v>
      </c>
      <c r="B3063" s="63" t="s">
        <v>17937</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13122</v>
      </c>
    </row>
    <row r="3069" spans="1:2" x14ac:dyDescent="0.25">
      <c r="A3069" s="62">
        <v>26101801</v>
      </c>
      <c r="B3069" s="63" t="s">
        <v>5266</v>
      </c>
    </row>
    <row r="3070" spans="1:2" x14ac:dyDescent="0.25">
      <c r="A3070" s="62">
        <v>26101802</v>
      </c>
      <c r="B3070" s="63" t="s">
        <v>10679</v>
      </c>
    </row>
    <row r="3071" spans="1:2" x14ac:dyDescent="0.25">
      <c r="A3071" s="62">
        <v>26101803</v>
      </c>
      <c r="B3071" s="63" t="s">
        <v>18798</v>
      </c>
    </row>
    <row r="3072" spans="1:2" x14ac:dyDescent="0.25">
      <c r="A3072" s="62">
        <v>26101805</v>
      </c>
      <c r="B3072" s="63" t="s">
        <v>10716</v>
      </c>
    </row>
    <row r="3073" spans="1:2" x14ac:dyDescent="0.25">
      <c r="A3073" s="62">
        <v>26101806</v>
      </c>
      <c r="B3073" s="63" t="s">
        <v>13326</v>
      </c>
    </row>
    <row r="3074" spans="1:2" x14ac:dyDescent="0.25">
      <c r="A3074" s="62">
        <v>26101807</v>
      </c>
      <c r="B3074" s="63" t="s">
        <v>9392</v>
      </c>
    </row>
    <row r="3075" spans="1:2" x14ac:dyDescent="0.25">
      <c r="A3075" s="62">
        <v>26101808</v>
      </c>
      <c r="B3075" s="63" t="s">
        <v>18805</v>
      </c>
    </row>
    <row r="3076" spans="1:2" x14ac:dyDescent="0.25">
      <c r="A3076" s="62">
        <v>26101809</v>
      </c>
      <c r="B3076" s="63" t="s">
        <v>12655</v>
      </c>
    </row>
    <row r="3077" spans="1:2" x14ac:dyDescent="0.25">
      <c r="A3077" s="62">
        <v>26101903</v>
      </c>
      <c r="B3077" s="63" t="s">
        <v>14926</v>
      </c>
    </row>
    <row r="3078" spans="1:2" x14ac:dyDescent="0.25">
      <c r="A3078" s="62">
        <v>26101904</v>
      </c>
      <c r="B3078" s="63" t="s">
        <v>6788</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14943</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16360</v>
      </c>
    </row>
    <row r="3092" spans="1:2" x14ac:dyDescent="0.25">
      <c r="A3092" s="62">
        <v>26111516</v>
      </c>
      <c r="B3092" s="63" t="s">
        <v>4275</v>
      </c>
    </row>
    <row r="3093" spans="1:2" x14ac:dyDescent="0.25">
      <c r="A3093" s="62">
        <v>26111517</v>
      </c>
      <c r="B3093" s="63" t="s">
        <v>10776</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14931</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15145</v>
      </c>
    </row>
    <row r="3106" spans="1:2" x14ac:dyDescent="0.25">
      <c r="A3106" s="62">
        <v>26111530</v>
      </c>
      <c r="B3106" s="63" t="s">
        <v>10607</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8786</v>
      </c>
    </row>
    <row r="3111" spans="1:2" x14ac:dyDescent="0.25">
      <c r="A3111" s="62">
        <v>26111535</v>
      </c>
      <c r="B3111" s="63" t="s">
        <v>15746</v>
      </c>
    </row>
    <row r="3112" spans="1:2" x14ac:dyDescent="0.25">
      <c r="A3112" s="62">
        <v>26111601</v>
      </c>
      <c r="B3112" s="63" t="s">
        <v>14898</v>
      </c>
    </row>
    <row r="3113" spans="1:2" x14ac:dyDescent="0.25">
      <c r="A3113" s="62">
        <v>26111602</v>
      </c>
      <c r="B3113" s="63" t="s">
        <v>14474</v>
      </c>
    </row>
    <row r="3114" spans="1:2" x14ac:dyDescent="0.25">
      <c r="A3114" s="62">
        <v>26111603</v>
      </c>
      <c r="B3114" s="63" t="s">
        <v>5349</v>
      </c>
    </row>
    <row r="3115" spans="1:2" x14ac:dyDescent="0.25">
      <c r="A3115" s="62">
        <v>26111604</v>
      </c>
      <c r="B3115" s="63" t="s">
        <v>9250</v>
      </c>
    </row>
    <row r="3116" spans="1:2" x14ac:dyDescent="0.25">
      <c r="A3116" s="62">
        <v>26111605</v>
      </c>
      <c r="B3116" s="63" t="s">
        <v>5275</v>
      </c>
    </row>
    <row r="3117" spans="1:2" x14ac:dyDescent="0.25">
      <c r="A3117" s="62">
        <v>26111606</v>
      </c>
      <c r="B3117" s="63" t="s">
        <v>16371</v>
      </c>
    </row>
    <row r="3118" spans="1:2" x14ac:dyDescent="0.25">
      <c r="A3118" s="62">
        <v>26111607</v>
      </c>
      <c r="B3118" s="63" t="s">
        <v>10523</v>
      </c>
    </row>
    <row r="3119" spans="1:2" x14ac:dyDescent="0.25">
      <c r="A3119" s="62">
        <v>26111608</v>
      </c>
      <c r="B3119" s="63" t="s">
        <v>13959</v>
      </c>
    </row>
    <row r="3120" spans="1:2" x14ac:dyDescent="0.25">
      <c r="A3120" s="62">
        <v>26111701</v>
      </c>
      <c r="B3120" s="63" t="s">
        <v>5428</v>
      </c>
    </row>
    <row r="3121" spans="1:2" x14ac:dyDescent="0.25">
      <c r="A3121" s="62">
        <v>26111702</v>
      </c>
      <c r="B3121" s="63" t="s">
        <v>10200</v>
      </c>
    </row>
    <row r="3122" spans="1:2" x14ac:dyDescent="0.25">
      <c r="A3122" s="62">
        <v>26111703</v>
      </c>
      <c r="B3122" s="63" t="s">
        <v>5283</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11615</v>
      </c>
    </row>
    <row r="3130" spans="1:2" x14ac:dyDescent="0.25">
      <c r="A3130" s="62">
        <v>26111711</v>
      </c>
      <c r="B3130" s="63" t="s">
        <v>8598</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14135</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14981</v>
      </c>
    </row>
    <row r="3149" spans="1:2" x14ac:dyDescent="0.25">
      <c r="A3149" s="62">
        <v>26111805</v>
      </c>
      <c r="B3149" s="63" t="s">
        <v>1698</v>
      </c>
    </row>
    <row r="3150" spans="1:2" x14ac:dyDescent="0.25">
      <c r="A3150" s="62">
        <v>26111806</v>
      </c>
      <c r="B3150" s="63" t="s">
        <v>14814</v>
      </c>
    </row>
    <row r="3151" spans="1:2" x14ac:dyDescent="0.25">
      <c r="A3151" s="62">
        <v>26111807</v>
      </c>
      <c r="B3151" s="63" t="s">
        <v>3508</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12718</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3699</v>
      </c>
    </row>
    <row r="3163" spans="1:2" x14ac:dyDescent="0.25">
      <c r="A3163" s="62">
        <v>26111910</v>
      </c>
      <c r="B3163" s="63" t="s">
        <v>2262</v>
      </c>
    </row>
    <row r="3164" spans="1:2" x14ac:dyDescent="0.25">
      <c r="A3164" s="62">
        <v>26112001</v>
      </c>
      <c r="B3164" s="63" t="s">
        <v>14069</v>
      </c>
    </row>
    <row r="3165" spans="1:2" x14ac:dyDescent="0.25">
      <c r="A3165" s="62">
        <v>26112002</v>
      </c>
      <c r="B3165" s="63" t="s">
        <v>16053</v>
      </c>
    </row>
    <row r="3166" spans="1:2" x14ac:dyDescent="0.25">
      <c r="A3166" s="62">
        <v>26112003</v>
      </c>
      <c r="B3166" s="63" t="s">
        <v>12968</v>
      </c>
    </row>
    <row r="3167" spans="1:2" x14ac:dyDescent="0.25">
      <c r="A3167" s="62">
        <v>26112004</v>
      </c>
      <c r="B3167" s="63" t="s">
        <v>9980</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13607</v>
      </c>
    </row>
    <row r="3173" spans="1:2" x14ac:dyDescent="0.25">
      <c r="A3173" s="62">
        <v>26121501</v>
      </c>
      <c r="B3173" s="63" t="s">
        <v>11560</v>
      </c>
    </row>
    <row r="3174" spans="1:2" x14ac:dyDescent="0.25">
      <c r="A3174" s="62">
        <v>26121505</v>
      </c>
      <c r="B3174" s="63" t="s">
        <v>2012</v>
      </c>
    </row>
    <row r="3175" spans="1:2" x14ac:dyDescent="0.25">
      <c r="A3175" s="62">
        <v>26121507</v>
      </c>
      <c r="B3175" s="63" t="s">
        <v>9583</v>
      </c>
    </row>
    <row r="3176" spans="1:2" x14ac:dyDescent="0.25">
      <c r="A3176" s="62">
        <v>26121508</v>
      </c>
      <c r="B3176" s="63" t="s">
        <v>6595</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9214</v>
      </c>
    </row>
    <row r="3188" spans="1:2" x14ac:dyDescent="0.25">
      <c r="A3188" s="62">
        <v>26121532</v>
      </c>
      <c r="B3188" s="63" t="s">
        <v>831</v>
      </c>
    </row>
    <row r="3189" spans="1:2" x14ac:dyDescent="0.25">
      <c r="A3189" s="62">
        <v>26121533</v>
      </c>
      <c r="B3189" s="63" t="s">
        <v>6702</v>
      </c>
    </row>
    <row r="3190" spans="1:2" x14ac:dyDescent="0.25">
      <c r="A3190" s="62">
        <v>26121534</v>
      </c>
      <c r="B3190" s="63" t="s">
        <v>10317</v>
      </c>
    </row>
    <row r="3191" spans="1:2" x14ac:dyDescent="0.25">
      <c r="A3191" s="62">
        <v>26121536</v>
      </c>
      <c r="B3191" s="63" t="s">
        <v>4583</v>
      </c>
    </row>
    <row r="3192" spans="1:2" x14ac:dyDescent="0.25">
      <c r="A3192" s="62">
        <v>26121538</v>
      </c>
      <c r="B3192" s="63" t="s">
        <v>8764</v>
      </c>
    </row>
    <row r="3193" spans="1:2" x14ac:dyDescent="0.25">
      <c r="A3193" s="62">
        <v>26121539</v>
      </c>
      <c r="B3193" s="63" t="s">
        <v>11606</v>
      </c>
    </row>
    <row r="3194" spans="1:2" x14ac:dyDescent="0.25">
      <c r="A3194" s="62">
        <v>26121540</v>
      </c>
      <c r="B3194" s="63" t="s">
        <v>15126</v>
      </c>
    </row>
    <row r="3195" spans="1:2" x14ac:dyDescent="0.25">
      <c r="A3195" s="62">
        <v>26121541</v>
      </c>
      <c r="B3195" s="63" t="s">
        <v>18561</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14966</v>
      </c>
    </row>
    <row r="3203" spans="1:2" x14ac:dyDescent="0.25">
      <c r="A3203" s="62">
        <v>26121608</v>
      </c>
      <c r="B3203" s="63" t="s">
        <v>15358</v>
      </c>
    </row>
    <row r="3204" spans="1:2" x14ac:dyDescent="0.25">
      <c r="A3204" s="62">
        <v>26121609</v>
      </c>
      <c r="B3204" s="63" t="s">
        <v>4454</v>
      </c>
    </row>
    <row r="3205" spans="1:2" x14ac:dyDescent="0.25">
      <c r="A3205" s="62">
        <v>26121610</v>
      </c>
      <c r="B3205" s="63" t="s">
        <v>8134</v>
      </c>
    </row>
    <row r="3206" spans="1:2" x14ac:dyDescent="0.25">
      <c r="A3206" s="62">
        <v>26121611</v>
      </c>
      <c r="B3206" s="63" t="s">
        <v>10226</v>
      </c>
    </row>
    <row r="3207" spans="1:2" x14ac:dyDescent="0.25">
      <c r="A3207" s="62">
        <v>26121612</v>
      </c>
      <c r="B3207" s="63" t="s">
        <v>14115</v>
      </c>
    </row>
    <row r="3208" spans="1:2" x14ac:dyDescent="0.25">
      <c r="A3208" s="62">
        <v>26121613</v>
      </c>
      <c r="B3208" s="63" t="s">
        <v>8404</v>
      </c>
    </row>
    <row r="3209" spans="1:2" x14ac:dyDescent="0.25">
      <c r="A3209" s="62">
        <v>26121614</v>
      </c>
      <c r="B3209" s="63" t="s">
        <v>12469</v>
      </c>
    </row>
    <row r="3210" spans="1:2" x14ac:dyDescent="0.25">
      <c r="A3210" s="62">
        <v>26121615</v>
      </c>
      <c r="B3210" s="63" t="s">
        <v>10985</v>
      </c>
    </row>
    <row r="3211" spans="1:2" x14ac:dyDescent="0.25">
      <c r="A3211" s="62">
        <v>26121616</v>
      </c>
      <c r="B3211" s="63" t="s">
        <v>5970</v>
      </c>
    </row>
    <row r="3212" spans="1:2" x14ac:dyDescent="0.25">
      <c r="A3212" s="62">
        <v>26121617</v>
      </c>
      <c r="B3212" s="63" t="s">
        <v>7851</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14036</v>
      </c>
    </row>
    <row r="3217" spans="1:2" x14ac:dyDescent="0.25">
      <c r="A3217" s="62">
        <v>26121622</v>
      </c>
      <c r="B3217" s="63" t="s">
        <v>14344</v>
      </c>
    </row>
    <row r="3218" spans="1:2" x14ac:dyDescent="0.25">
      <c r="A3218" s="62">
        <v>26121623</v>
      </c>
      <c r="B3218" s="63" t="s">
        <v>7710</v>
      </c>
    </row>
    <row r="3219" spans="1:2" x14ac:dyDescent="0.25">
      <c r="A3219" s="62">
        <v>26121624</v>
      </c>
      <c r="B3219" s="63" t="s">
        <v>6871</v>
      </c>
    </row>
    <row r="3220" spans="1:2" x14ac:dyDescent="0.25">
      <c r="A3220" s="62">
        <v>26121628</v>
      </c>
      <c r="B3220" s="63" t="s">
        <v>14178</v>
      </c>
    </row>
    <row r="3221" spans="1:2" x14ac:dyDescent="0.25">
      <c r="A3221" s="62">
        <v>26121629</v>
      </c>
      <c r="B3221" s="63" t="s">
        <v>9206</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11716</v>
      </c>
    </row>
    <row r="3226" spans="1:2" x14ac:dyDescent="0.25">
      <c r="A3226" s="62">
        <v>26121634</v>
      </c>
      <c r="B3226" s="63" t="s">
        <v>9476</v>
      </c>
    </row>
    <row r="3227" spans="1:2" x14ac:dyDescent="0.25">
      <c r="A3227" s="62">
        <v>26121635</v>
      </c>
      <c r="B3227" s="63" t="s">
        <v>1471</v>
      </c>
    </row>
    <row r="3228" spans="1:2" x14ac:dyDescent="0.25">
      <c r="A3228" s="62">
        <v>26121636</v>
      </c>
      <c r="B3228" s="63" t="s">
        <v>14664</v>
      </c>
    </row>
    <row r="3229" spans="1:2" x14ac:dyDescent="0.25">
      <c r="A3229" s="62">
        <v>26121637</v>
      </c>
      <c r="B3229" s="63" t="s">
        <v>12277</v>
      </c>
    </row>
    <row r="3230" spans="1:2" x14ac:dyDescent="0.25">
      <c r="A3230" s="62">
        <v>26121701</v>
      </c>
      <c r="B3230" s="63" t="s">
        <v>11301</v>
      </c>
    </row>
    <row r="3231" spans="1:2" x14ac:dyDescent="0.25">
      <c r="A3231" s="62">
        <v>26121702</v>
      </c>
      <c r="B3231" s="63" t="s">
        <v>18385</v>
      </c>
    </row>
    <row r="3232" spans="1:2" x14ac:dyDescent="0.25">
      <c r="A3232" s="62">
        <v>26121703</v>
      </c>
      <c r="B3232" s="63" t="s">
        <v>16100</v>
      </c>
    </row>
    <row r="3233" spans="1:2" x14ac:dyDescent="0.25">
      <c r="A3233" s="62">
        <v>26121704</v>
      </c>
      <c r="B3233" s="63" t="s">
        <v>9916</v>
      </c>
    </row>
    <row r="3234" spans="1:2" x14ac:dyDescent="0.25">
      <c r="A3234" s="62">
        <v>26121705</v>
      </c>
      <c r="B3234" s="63" t="s">
        <v>11212</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7870</v>
      </c>
    </row>
    <row r="3239" spans="1:2" x14ac:dyDescent="0.25">
      <c r="A3239" s="62">
        <v>26131505</v>
      </c>
      <c r="B3239" s="63" t="s">
        <v>2874</v>
      </c>
    </row>
    <row r="3240" spans="1:2" x14ac:dyDescent="0.25">
      <c r="A3240" s="62">
        <v>26131506</v>
      </c>
      <c r="B3240" s="63" t="s">
        <v>17247</v>
      </c>
    </row>
    <row r="3241" spans="1:2" x14ac:dyDescent="0.25">
      <c r="A3241" s="62">
        <v>26131507</v>
      </c>
      <c r="B3241" s="63" t="s">
        <v>9275</v>
      </c>
    </row>
    <row r="3242" spans="1:2" x14ac:dyDescent="0.25">
      <c r="A3242" s="62">
        <v>26131508</v>
      </c>
      <c r="B3242" s="63" t="s">
        <v>3305</v>
      </c>
    </row>
    <row r="3243" spans="1:2" x14ac:dyDescent="0.25">
      <c r="A3243" s="62">
        <v>26131509</v>
      </c>
      <c r="B3243" s="63" t="s">
        <v>11672</v>
      </c>
    </row>
    <row r="3244" spans="1:2" x14ac:dyDescent="0.25">
      <c r="A3244" s="62">
        <v>26131510</v>
      </c>
      <c r="B3244" s="63" t="s">
        <v>10038</v>
      </c>
    </row>
    <row r="3245" spans="1:2" x14ac:dyDescent="0.25">
      <c r="A3245" s="62">
        <v>26131601</v>
      </c>
      <c r="B3245" s="63" t="s">
        <v>1146</v>
      </c>
    </row>
    <row r="3246" spans="1:2" x14ac:dyDescent="0.25">
      <c r="A3246" s="62">
        <v>26131602</v>
      </c>
      <c r="B3246" s="63" t="s">
        <v>14303</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4911</v>
      </c>
    </row>
    <row r="3256" spans="1:2" x14ac:dyDescent="0.25">
      <c r="A3256" s="62">
        <v>26131612</v>
      </c>
      <c r="B3256" s="63" t="s">
        <v>6963</v>
      </c>
    </row>
    <row r="3257" spans="1:2" x14ac:dyDescent="0.25">
      <c r="A3257" s="62">
        <v>26131613</v>
      </c>
      <c r="B3257" s="63" t="s">
        <v>10833</v>
      </c>
    </row>
    <row r="3258" spans="1:2" x14ac:dyDescent="0.25">
      <c r="A3258" s="62">
        <v>26131614</v>
      </c>
      <c r="B3258" s="63" t="s">
        <v>10424</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13857</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9603</v>
      </c>
    </row>
    <row r="3276" spans="1:2" x14ac:dyDescent="0.25">
      <c r="A3276" s="62">
        <v>26131814</v>
      </c>
      <c r="B3276" s="63" t="s">
        <v>15425</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7754</v>
      </c>
    </row>
    <row r="3285" spans="1:2" x14ac:dyDescent="0.25">
      <c r="A3285" s="62">
        <v>26141802</v>
      </c>
      <c r="B3285" s="63" t="s">
        <v>11423</v>
      </c>
    </row>
    <row r="3286" spans="1:2" x14ac:dyDescent="0.25">
      <c r="A3286" s="62">
        <v>26141803</v>
      </c>
      <c r="B3286" s="63" t="s">
        <v>18160</v>
      </c>
    </row>
    <row r="3287" spans="1:2" x14ac:dyDescent="0.25">
      <c r="A3287" s="62">
        <v>26141804</v>
      </c>
      <c r="B3287" s="63" t="s">
        <v>14126</v>
      </c>
    </row>
    <row r="3288" spans="1:2" x14ac:dyDescent="0.25">
      <c r="A3288" s="62">
        <v>26141805</v>
      </c>
      <c r="B3288" s="63" t="s">
        <v>9458</v>
      </c>
    </row>
    <row r="3289" spans="1:2" x14ac:dyDescent="0.25">
      <c r="A3289" s="62">
        <v>26141806</v>
      </c>
      <c r="B3289" s="63" t="s">
        <v>5217</v>
      </c>
    </row>
    <row r="3290" spans="1:2" x14ac:dyDescent="0.25">
      <c r="A3290" s="62">
        <v>26141807</v>
      </c>
      <c r="B3290" s="63" t="s">
        <v>4064</v>
      </c>
    </row>
    <row r="3291" spans="1:2" x14ac:dyDescent="0.25">
      <c r="A3291" s="62">
        <v>26141808</v>
      </c>
      <c r="B3291" s="63" t="s">
        <v>14904</v>
      </c>
    </row>
    <row r="3292" spans="1:2" x14ac:dyDescent="0.25">
      <c r="A3292" s="62">
        <v>26141809</v>
      </c>
      <c r="B3292" s="63" t="s">
        <v>13132</v>
      </c>
    </row>
    <row r="3293" spans="1:2" x14ac:dyDescent="0.25">
      <c r="A3293" s="62">
        <v>26141901</v>
      </c>
      <c r="B3293" s="63" t="s">
        <v>14809</v>
      </c>
    </row>
    <row r="3294" spans="1:2" x14ac:dyDescent="0.25">
      <c r="A3294" s="62">
        <v>26141902</v>
      </c>
      <c r="B3294" s="63" t="s">
        <v>14324</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3465</v>
      </c>
    </row>
    <row r="3299" spans="1:2" x14ac:dyDescent="0.25">
      <c r="A3299" s="62">
        <v>26141908</v>
      </c>
      <c r="B3299" s="63" t="s">
        <v>7680</v>
      </c>
    </row>
    <row r="3300" spans="1:2" x14ac:dyDescent="0.25">
      <c r="A3300" s="62">
        <v>26141909</v>
      </c>
      <c r="B3300" s="63" t="s">
        <v>9630</v>
      </c>
    </row>
    <row r="3301" spans="1:2" x14ac:dyDescent="0.25">
      <c r="A3301" s="62">
        <v>26141910</v>
      </c>
      <c r="B3301" s="63" t="s">
        <v>10881</v>
      </c>
    </row>
    <row r="3302" spans="1:2" x14ac:dyDescent="0.25">
      <c r="A3302" s="62">
        <v>26141911</v>
      </c>
      <c r="B3302" s="63" t="s">
        <v>7253</v>
      </c>
    </row>
    <row r="3303" spans="1:2" x14ac:dyDescent="0.25">
      <c r="A3303" s="62">
        <v>26142001</v>
      </c>
      <c r="B3303" s="63" t="s">
        <v>22</v>
      </c>
    </row>
    <row r="3304" spans="1:2" x14ac:dyDescent="0.25">
      <c r="A3304" s="62">
        <v>26142002</v>
      </c>
      <c r="B3304" s="63" t="s">
        <v>18039</v>
      </c>
    </row>
    <row r="3305" spans="1:2" x14ac:dyDescent="0.25">
      <c r="A3305" s="62">
        <v>26142003</v>
      </c>
      <c r="B3305" s="63" t="s">
        <v>13284</v>
      </c>
    </row>
    <row r="3306" spans="1:2" x14ac:dyDescent="0.25">
      <c r="A3306" s="62">
        <v>26142004</v>
      </c>
      <c r="B3306" s="63" t="s">
        <v>2683</v>
      </c>
    </row>
    <row r="3307" spans="1:2" x14ac:dyDescent="0.25">
      <c r="A3307" s="62">
        <v>26142005</v>
      </c>
      <c r="B3307" s="63" t="s">
        <v>4191</v>
      </c>
    </row>
    <row r="3308" spans="1:2" x14ac:dyDescent="0.25">
      <c r="A3308" s="62">
        <v>26142006</v>
      </c>
      <c r="B3308" s="63" t="s">
        <v>15773</v>
      </c>
    </row>
    <row r="3309" spans="1:2" x14ac:dyDescent="0.25">
      <c r="A3309" s="62">
        <v>26142007</v>
      </c>
      <c r="B3309" s="63" t="s">
        <v>7412</v>
      </c>
    </row>
    <row r="3310" spans="1:2" x14ac:dyDescent="0.25">
      <c r="A3310" s="62">
        <v>26142101</v>
      </c>
      <c r="B3310" s="63" t="s">
        <v>17894</v>
      </c>
    </row>
    <row r="3311" spans="1:2" x14ac:dyDescent="0.25">
      <c r="A3311" s="62">
        <v>26142106</v>
      </c>
      <c r="B3311" s="63" t="s">
        <v>11451</v>
      </c>
    </row>
    <row r="3312" spans="1:2" x14ac:dyDescent="0.25">
      <c r="A3312" s="62">
        <v>26142108</v>
      </c>
      <c r="B3312" s="63" t="s">
        <v>8042</v>
      </c>
    </row>
    <row r="3313" spans="1:2" x14ac:dyDescent="0.25">
      <c r="A3313" s="62">
        <v>26142117</v>
      </c>
      <c r="B3313" s="63" t="s">
        <v>8977</v>
      </c>
    </row>
    <row r="3314" spans="1:2" x14ac:dyDescent="0.25">
      <c r="A3314" s="62">
        <v>26142201</v>
      </c>
      <c r="B3314" s="63" t="s">
        <v>5289</v>
      </c>
    </row>
    <row r="3315" spans="1:2" x14ac:dyDescent="0.25">
      <c r="A3315" s="62">
        <v>26142202</v>
      </c>
      <c r="B3315" s="63" t="s">
        <v>13837</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13623</v>
      </c>
    </row>
    <row r="3320" spans="1:2" x14ac:dyDescent="0.25">
      <c r="A3320" s="62">
        <v>26142307</v>
      </c>
      <c r="B3320" s="63" t="s">
        <v>9689</v>
      </c>
    </row>
    <row r="3321" spans="1:2" x14ac:dyDescent="0.25">
      <c r="A3321" s="62">
        <v>26142308</v>
      </c>
      <c r="B3321" s="63" t="s">
        <v>4668</v>
      </c>
    </row>
    <row r="3322" spans="1:2" x14ac:dyDescent="0.25">
      <c r="A3322" s="62">
        <v>26142310</v>
      </c>
      <c r="B3322" s="63" t="s">
        <v>17738</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13464</v>
      </c>
    </row>
    <row r="3337" spans="1:2" x14ac:dyDescent="0.25">
      <c r="A3337" s="62">
        <v>27111505</v>
      </c>
      <c r="B3337" s="63" t="s">
        <v>16774</v>
      </c>
    </row>
    <row r="3338" spans="1:2" x14ac:dyDescent="0.25">
      <c r="A3338" s="62">
        <v>27111506</v>
      </c>
      <c r="B3338" s="63" t="s">
        <v>8274</v>
      </c>
    </row>
    <row r="3339" spans="1:2" x14ac:dyDescent="0.25">
      <c r="A3339" s="62">
        <v>27111507</v>
      </c>
      <c r="B3339" s="63" t="s">
        <v>4932</v>
      </c>
    </row>
    <row r="3340" spans="1:2" x14ac:dyDescent="0.25">
      <c r="A3340" s="62">
        <v>27111508</v>
      </c>
      <c r="B3340" s="63" t="s">
        <v>7397</v>
      </c>
    </row>
    <row r="3341" spans="1:2" x14ac:dyDescent="0.25">
      <c r="A3341" s="62">
        <v>27111509</v>
      </c>
      <c r="B3341" s="63" t="s">
        <v>8808</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13454</v>
      </c>
    </row>
    <row r="3346" spans="1:2" x14ac:dyDescent="0.25">
      <c r="A3346" s="62">
        <v>27111514</v>
      </c>
      <c r="B3346" s="63" t="s">
        <v>15640</v>
      </c>
    </row>
    <row r="3347" spans="1:2" x14ac:dyDescent="0.25">
      <c r="A3347" s="62">
        <v>27111515</v>
      </c>
      <c r="B3347" s="63" t="s">
        <v>12055</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8506</v>
      </c>
    </row>
    <row r="3352" spans="1:2" x14ac:dyDescent="0.25">
      <c r="A3352" s="62">
        <v>27111520</v>
      </c>
      <c r="B3352" s="63" t="s">
        <v>14252</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16511</v>
      </c>
    </row>
    <row r="3358" spans="1:2" x14ac:dyDescent="0.25">
      <c r="A3358" s="62">
        <v>27111605</v>
      </c>
      <c r="B3358" s="63" t="s">
        <v>7765</v>
      </c>
    </row>
    <row r="3359" spans="1:2" x14ac:dyDescent="0.25">
      <c r="A3359" s="62">
        <v>27111607</v>
      </c>
      <c r="B3359" s="63" t="s">
        <v>3450</v>
      </c>
    </row>
    <row r="3360" spans="1:2" x14ac:dyDescent="0.25">
      <c r="A3360" s="62">
        <v>27111608</v>
      </c>
      <c r="B3360" s="63" t="s">
        <v>7849</v>
      </c>
    </row>
    <row r="3361" spans="1:2" x14ac:dyDescent="0.25">
      <c r="A3361" s="62">
        <v>27111609</v>
      </c>
      <c r="B3361" s="63" t="s">
        <v>2864</v>
      </c>
    </row>
    <row r="3362" spans="1:2" x14ac:dyDescent="0.25">
      <c r="A3362" s="62">
        <v>27111701</v>
      </c>
      <c r="B3362" s="63" t="s">
        <v>10029</v>
      </c>
    </row>
    <row r="3363" spans="1:2" x14ac:dyDescent="0.25">
      <c r="A3363" s="62">
        <v>27111702</v>
      </c>
      <c r="B3363" s="63" t="s">
        <v>15487</v>
      </c>
    </row>
    <row r="3364" spans="1:2" x14ac:dyDescent="0.25">
      <c r="A3364" s="62">
        <v>27111703</v>
      </c>
      <c r="B3364" s="63" t="s">
        <v>5161</v>
      </c>
    </row>
    <row r="3365" spans="1:2" x14ac:dyDescent="0.25">
      <c r="A3365" s="62">
        <v>27111704</v>
      </c>
      <c r="B3365" s="63" t="s">
        <v>13506</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18563</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13518</v>
      </c>
    </row>
    <row r="3380" spans="1:2" x14ac:dyDescent="0.25">
      <c r="A3380" s="62">
        <v>27111720</v>
      </c>
      <c r="B3380" s="63" t="s">
        <v>9726</v>
      </c>
    </row>
    <row r="3381" spans="1:2" x14ac:dyDescent="0.25">
      <c r="A3381" s="62">
        <v>27111721</v>
      </c>
      <c r="B3381" s="63" t="s">
        <v>16055</v>
      </c>
    </row>
    <row r="3382" spans="1:2" x14ac:dyDescent="0.25">
      <c r="A3382" s="62">
        <v>27111722</v>
      </c>
      <c r="B3382" s="63" t="s">
        <v>14929</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10111</v>
      </c>
    </row>
    <row r="3388" spans="1:2" x14ac:dyDescent="0.25">
      <c r="A3388" s="62">
        <v>27111801</v>
      </c>
      <c r="B3388" s="63" t="s">
        <v>10415</v>
      </c>
    </row>
    <row r="3389" spans="1:2" x14ac:dyDescent="0.25">
      <c r="A3389" s="62">
        <v>27111802</v>
      </c>
      <c r="B3389" s="63" t="s">
        <v>4736</v>
      </c>
    </row>
    <row r="3390" spans="1:2" x14ac:dyDescent="0.25">
      <c r="A3390" s="62">
        <v>27111803</v>
      </c>
      <c r="B3390" s="63" t="s">
        <v>14731</v>
      </c>
    </row>
    <row r="3391" spans="1:2" x14ac:dyDescent="0.25">
      <c r="A3391" s="62">
        <v>27111804</v>
      </c>
      <c r="B3391" s="63" t="s">
        <v>18289</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3509</v>
      </c>
    </row>
    <row r="3396" spans="1:2" x14ac:dyDescent="0.25">
      <c r="A3396" s="62">
        <v>27111901</v>
      </c>
      <c r="B3396" s="63" t="s">
        <v>16334</v>
      </c>
    </row>
    <row r="3397" spans="1:2" x14ac:dyDescent="0.25">
      <c r="A3397" s="62">
        <v>27111902</v>
      </c>
      <c r="B3397" s="63" t="s">
        <v>14689</v>
      </c>
    </row>
    <row r="3398" spans="1:2" x14ac:dyDescent="0.25">
      <c r="A3398" s="62">
        <v>27111903</v>
      </c>
      <c r="B3398" s="63" t="s">
        <v>13716</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4784</v>
      </c>
    </row>
    <row r="3403" spans="1:2" x14ac:dyDescent="0.25">
      <c r="A3403" s="62">
        <v>27111908</v>
      </c>
      <c r="B3403" s="63" t="s">
        <v>7803</v>
      </c>
    </row>
    <row r="3404" spans="1:2" x14ac:dyDescent="0.25">
      <c r="A3404" s="62">
        <v>27111909</v>
      </c>
      <c r="B3404" s="63" t="s">
        <v>17131</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14937</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9834</v>
      </c>
    </row>
    <row r="3420" spans="1:2" x14ac:dyDescent="0.25">
      <c r="A3420" s="62">
        <v>27112014</v>
      </c>
      <c r="B3420" s="63" t="s">
        <v>14308</v>
      </c>
    </row>
    <row r="3421" spans="1:2" x14ac:dyDescent="0.25">
      <c r="A3421" s="62">
        <v>27112015</v>
      </c>
      <c r="B3421" s="63" t="s">
        <v>10288</v>
      </c>
    </row>
    <row r="3422" spans="1:2" x14ac:dyDescent="0.25">
      <c r="A3422" s="62">
        <v>27112016</v>
      </c>
      <c r="B3422" s="63" t="s">
        <v>17357</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8151</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9981</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13533</v>
      </c>
    </row>
    <row r="3438" spans="1:2" x14ac:dyDescent="0.25">
      <c r="A3438" s="62">
        <v>27112115</v>
      </c>
      <c r="B3438" s="63" t="s">
        <v>18202</v>
      </c>
    </row>
    <row r="3439" spans="1:2" x14ac:dyDescent="0.25">
      <c r="A3439" s="62">
        <v>27112116</v>
      </c>
      <c r="B3439" s="63" t="s">
        <v>712</v>
      </c>
    </row>
    <row r="3440" spans="1:2" x14ac:dyDescent="0.25">
      <c r="A3440" s="62">
        <v>27112117</v>
      </c>
      <c r="B3440" s="63" t="s">
        <v>12033</v>
      </c>
    </row>
    <row r="3441" spans="1:2" x14ac:dyDescent="0.25">
      <c r="A3441" s="62">
        <v>27112119</v>
      </c>
      <c r="B3441" s="63" t="s">
        <v>5952</v>
      </c>
    </row>
    <row r="3442" spans="1:2" x14ac:dyDescent="0.25">
      <c r="A3442" s="62">
        <v>27112120</v>
      </c>
      <c r="B3442" s="63" t="s">
        <v>10154</v>
      </c>
    </row>
    <row r="3443" spans="1:2" x14ac:dyDescent="0.25">
      <c r="A3443" s="62">
        <v>27112121</v>
      </c>
      <c r="B3443" s="63" t="s">
        <v>11175</v>
      </c>
    </row>
    <row r="3444" spans="1:2" x14ac:dyDescent="0.25">
      <c r="A3444" s="62">
        <v>27112122</v>
      </c>
      <c r="B3444" s="63" t="s">
        <v>6422</v>
      </c>
    </row>
    <row r="3445" spans="1:2" x14ac:dyDescent="0.25">
      <c r="A3445" s="62">
        <v>27112123</v>
      </c>
      <c r="B3445" s="63" t="s">
        <v>3612</v>
      </c>
    </row>
    <row r="3446" spans="1:2" x14ac:dyDescent="0.25">
      <c r="A3446" s="62">
        <v>27112124</v>
      </c>
      <c r="B3446" s="63" t="s">
        <v>2775</v>
      </c>
    </row>
    <row r="3447" spans="1:2" x14ac:dyDescent="0.25">
      <c r="A3447" s="62">
        <v>27112125</v>
      </c>
      <c r="B3447" s="63" t="s">
        <v>12812</v>
      </c>
    </row>
    <row r="3448" spans="1:2" x14ac:dyDescent="0.25">
      <c r="A3448" s="62">
        <v>27112126</v>
      </c>
      <c r="B3448" s="63" t="s">
        <v>11717</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9579</v>
      </c>
    </row>
    <row r="3453" spans="1:2" x14ac:dyDescent="0.25">
      <c r="A3453" s="62">
        <v>27112131</v>
      </c>
      <c r="B3453" s="63" t="s">
        <v>14037</v>
      </c>
    </row>
    <row r="3454" spans="1:2" x14ac:dyDescent="0.25">
      <c r="A3454" s="62">
        <v>27112132</v>
      </c>
      <c r="B3454" s="63" t="s">
        <v>6287</v>
      </c>
    </row>
    <row r="3455" spans="1:2" x14ac:dyDescent="0.25">
      <c r="A3455" s="62">
        <v>27112133</v>
      </c>
      <c r="B3455" s="63" t="s">
        <v>12768</v>
      </c>
    </row>
    <row r="3456" spans="1:2" x14ac:dyDescent="0.25">
      <c r="A3456" s="62">
        <v>27112134</v>
      </c>
      <c r="B3456" s="63" t="s">
        <v>14086</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10182</v>
      </c>
    </row>
    <row r="3462" spans="1:2" x14ac:dyDescent="0.25">
      <c r="A3462" s="62">
        <v>27112302</v>
      </c>
      <c r="B3462" s="63" t="s">
        <v>13551</v>
      </c>
    </row>
    <row r="3463" spans="1:2" x14ac:dyDescent="0.25">
      <c r="A3463" s="62">
        <v>27112303</v>
      </c>
      <c r="B3463" s="63" t="s">
        <v>4662</v>
      </c>
    </row>
    <row r="3464" spans="1:2" x14ac:dyDescent="0.25">
      <c r="A3464" s="62">
        <v>27112304</v>
      </c>
      <c r="B3464" s="63" t="s">
        <v>2968</v>
      </c>
    </row>
    <row r="3465" spans="1:2" x14ac:dyDescent="0.25">
      <c r="A3465" s="62">
        <v>27112305</v>
      </c>
      <c r="B3465" s="63" t="s">
        <v>3688</v>
      </c>
    </row>
    <row r="3466" spans="1:2" x14ac:dyDescent="0.25">
      <c r="A3466" s="62">
        <v>27112306</v>
      </c>
      <c r="B3466" s="63" t="s">
        <v>7612</v>
      </c>
    </row>
    <row r="3467" spans="1:2" x14ac:dyDescent="0.25">
      <c r="A3467" s="62">
        <v>27112401</v>
      </c>
      <c r="B3467" s="63" t="s">
        <v>11385</v>
      </c>
    </row>
    <row r="3468" spans="1:2" x14ac:dyDescent="0.25">
      <c r="A3468" s="62">
        <v>27112402</v>
      </c>
      <c r="B3468" s="63" t="s">
        <v>12178</v>
      </c>
    </row>
    <row r="3469" spans="1:2" x14ac:dyDescent="0.25">
      <c r="A3469" s="62">
        <v>27112403</v>
      </c>
      <c r="B3469" s="63" t="s">
        <v>3217</v>
      </c>
    </row>
    <row r="3470" spans="1:2" x14ac:dyDescent="0.25">
      <c r="A3470" s="62">
        <v>27112404</v>
      </c>
      <c r="B3470" s="63" t="s">
        <v>13874</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9278</v>
      </c>
    </row>
    <row r="3475" spans="1:2" x14ac:dyDescent="0.25">
      <c r="A3475" s="62">
        <v>27112502</v>
      </c>
      <c r="B3475" s="63" t="s">
        <v>4391</v>
      </c>
    </row>
    <row r="3476" spans="1:2" x14ac:dyDescent="0.25">
      <c r="A3476" s="62">
        <v>27112503</v>
      </c>
      <c r="B3476" s="63" t="s">
        <v>10010</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9160</v>
      </c>
    </row>
    <row r="3484" spans="1:2" x14ac:dyDescent="0.25">
      <c r="A3484" s="62">
        <v>27112703</v>
      </c>
      <c r="B3484" s="63" t="s">
        <v>4808</v>
      </c>
    </row>
    <row r="3485" spans="1:2" x14ac:dyDescent="0.25">
      <c r="A3485" s="62">
        <v>27112704</v>
      </c>
      <c r="B3485" s="63" t="s">
        <v>3644</v>
      </c>
    </row>
    <row r="3486" spans="1:2" x14ac:dyDescent="0.25">
      <c r="A3486" s="62">
        <v>27112705</v>
      </c>
      <c r="B3486" s="63" t="s">
        <v>17674</v>
      </c>
    </row>
    <row r="3487" spans="1:2" x14ac:dyDescent="0.25">
      <c r="A3487" s="62">
        <v>27112706</v>
      </c>
      <c r="B3487" s="63" t="s">
        <v>10394</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8568</v>
      </c>
    </row>
    <row r="3497" spans="1:2" x14ac:dyDescent="0.25">
      <c r="A3497" s="62">
        <v>27112716</v>
      </c>
      <c r="B3497" s="63" t="s">
        <v>5312</v>
      </c>
    </row>
    <row r="3498" spans="1:2" x14ac:dyDescent="0.25">
      <c r="A3498" s="62">
        <v>27112717</v>
      </c>
      <c r="B3498" s="63" t="s">
        <v>5448</v>
      </c>
    </row>
    <row r="3499" spans="1:2" x14ac:dyDescent="0.25">
      <c r="A3499" s="62">
        <v>27112718</v>
      </c>
      <c r="B3499" s="63" t="s">
        <v>9626</v>
      </c>
    </row>
    <row r="3500" spans="1:2" x14ac:dyDescent="0.25">
      <c r="A3500" s="62">
        <v>27112719</v>
      </c>
      <c r="B3500" s="63" t="s">
        <v>16718</v>
      </c>
    </row>
    <row r="3501" spans="1:2" x14ac:dyDescent="0.25">
      <c r="A3501" s="62">
        <v>27112720</v>
      </c>
      <c r="B3501" s="63" t="s">
        <v>3932</v>
      </c>
    </row>
    <row r="3502" spans="1:2" x14ac:dyDescent="0.25">
      <c r="A3502" s="62">
        <v>27112721</v>
      </c>
      <c r="B3502" s="63" t="s">
        <v>8861</v>
      </c>
    </row>
    <row r="3503" spans="1:2" x14ac:dyDescent="0.25">
      <c r="A3503" s="62">
        <v>27112801</v>
      </c>
      <c r="B3503" s="63" t="s">
        <v>14512</v>
      </c>
    </row>
    <row r="3504" spans="1:2" x14ac:dyDescent="0.25">
      <c r="A3504" s="62">
        <v>27112802</v>
      </c>
      <c r="B3504" s="63" t="s">
        <v>18478</v>
      </c>
    </row>
    <row r="3505" spans="1:2" x14ac:dyDescent="0.25">
      <c r="A3505" s="62">
        <v>27112803</v>
      </c>
      <c r="B3505" s="63" t="s">
        <v>9922</v>
      </c>
    </row>
    <row r="3506" spans="1:2" x14ac:dyDescent="0.25">
      <c r="A3506" s="62">
        <v>27112804</v>
      </c>
      <c r="B3506" s="63" t="s">
        <v>9902</v>
      </c>
    </row>
    <row r="3507" spans="1:2" x14ac:dyDescent="0.25">
      <c r="A3507" s="62">
        <v>27112805</v>
      </c>
      <c r="B3507" s="63" t="s">
        <v>15870</v>
      </c>
    </row>
    <row r="3508" spans="1:2" x14ac:dyDescent="0.25">
      <c r="A3508" s="62">
        <v>27112806</v>
      </c>
      <c r="B3508" s="63" t="s">
        <v>846</v>
      </c>
    </row>
    <row r="3509" spans="1:2" x14ac:dyDescent="0.25">
      <c r="A3509" s="62">
        <v>27112807</v>
      </c>
      <c r="B3509" s="63" t="s">
        <v>11359</v>
      </c>
    </row>
    <row r="3510" spans="1:2" x14ac:dyDescent="0.25">
      <c r="A3510" s="62">
        <v>27112808</v>
      </c>
      <c r="B3510" s="63" t="s">
        <v>16311</v>
      </c>
    </row>
    <row r="3511" spans="1:2" x14ac:dyDescent="0.25">
      <c r="A3511" s="62">
        <v>27112809</v>
      </c>
      <c r="B3511" s="63" t="s">
        <v>7759</v>
      </c>
    </row>
    <row r="3512" spans="1:2" x14ac:dyDescent="0.25">
      <c r="A3512" s="62">
        <v>27112810</v>
      </c>
      <c r="B3512" s="63" t="s">
        <v>17403</v>
      </c>
    </row>
    <row r="3513" spans="1:2" x14ac:dyDescent="0.25">
      <c r="A3513" s="62">
        <v>27112811</v>
      </c>
      <c r="B3513" s="63" t="s">
        <v>14485</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8219</v>
      </c>
    </row>
    <row r="3520" spans="1:2" x14ac:dyDescent="0.25">
      <c r="A3520" s="62">
        <v>27112820</v>
      </c>
      <c r="B3520" s="63" t="s">
        <v>11447</v>
      </c>
    </row>
    <row r="3521" spans="1:2" x14ac:dyDescent="0.25">
      <c r="A3521" s="62">
        <v>27112821</v>
      </c>
      <c r="B3521" s="63" t="s">
        <v>3671</v>
      </c>
    </row>
    <row r="3522" spans="1:2" x14ac:dyDescent="0.25">
      <c r="A3522" s="62">
        <v>27112822</v>
      </c>
      <c r="B3522" s="63" t="s">
        <v>17779</v>
      </c>
    </row>
    <row r="3523" spans="1:2" x14ac:dyDescent="0.25">
      <c r="A3523" s="62">
        <v>27112823</v>
      </c>
      <c r="B3523" s="63" t="s">
        <v>5665</v>
      </c>
    </row>
    <row r="3524" spans="1:2" x14ac:dyDescent="0.25">
      <c r="A3524" s="62">
        <v>27112824</v>
      </c>
      <c r="B3524" s="63" t="s">
        <v>14974</v>
      </c>
    </row>
    <row r="3525" spans="1:2" x14ac:dyDescent="0.25">
      <c r="A3525" s="62">
        <v>27112825</v>
      </c>
      <c r="B3525" s="63" t="s">
        <v>15666</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7535</v>
      </c>
    </row>
    <row r="3530" spans="1:2" x14ac:dyDescent="0.25">
      <c r="A3530" s="62">
        <v>27112904</v>
      </c>
      <c r="B3530" s="63" t="s">
        <v>15675</v>
      </c>
    </row>
    <row r="3531" spans="1:2" x14ac:dyDescent="0.25">
      <c r="A3531" s="62">
        <v>27112905</v>
      </c>
      <c r="B3531" s="63" t="s">
        <v>10963</v>
      </c>
    </row>
    <row r="3532" spans="1:2" x14ac:dyDescent="0.25">
      <c r="A3532" s="62">
        <v>27112906</v>
      </c>
      <c r="B3532" s="63" t="s">
        <v>9818</v>
      </c>
    </row>
    <row r="3533" spans="1:2" x14ac:dyDescent="0.25">
      <c r="A3533" s="62">
        <v>27112907</v>
      </c>
      <c r="B3533" s="63" t="s">
        <v>18078</v>
      </c>
    </row>
    <row r="3534" spans="1:2" x14ac:dyDescent="0.25">
      <c r="A3534" s="62">
        <v>27112908</v>
      </c>
      <c r="B3534" s="63" t="s">
        <v>17987</v>
      </c>
    </row>
    <row r="3535" spans="1:2" x14ac:dyDescent="0.25">
      <c r="A3535" s="62">
        <v>27113001</v>
      </c>
      <c r="B3535" s="63" t="s">
        <v>12109</v>
      </c>
    </row>
    <row r="3536" spans="1:2" x14ac:dyDescent="0.25">
      <c r="A3536" s="62">
        <v>27113002</v>
      </c>
      <c r="B3536" s="63" t="s">
        <v>8350</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13558</v>
      </c>
    </row>
    <row r="3542" spans="1:2" x14ac:dyDescent="0.25">
      <c r="A3542" s="62">
        <v>27113201</v>
      </c>
      <c r="B3542" s="63" t="s">
        <v>9310</v>
      </c>
    </row>
    <row r="3543" spans="1:2" x14ac:dyDescent="0.25">
      <c r="A3543" s="62">
        <v>27113202</v>
      </c>
      <c r="B3543" s="63" t="s">
        <v>14843</v>
      </c>
    </row>
    <row r="3544" spans="1:2" x14ac:dyDescent="0.25">
      <c r="A3544" s="62">
        <v>27113203</v>
      </c>
      <c r="B3544" s="63" t="s">
        <v>14677</v>
      </c>
    </row>
    <row r="3545" spans="1:2" x14ac:dyDescent="0.25">
      <c r="A3545" s="62">
        <v>27113204</v>
      </c>
      <c r="B3545" s="63" t="s">
        <v>8306</v>
      </c>
    </row>
    <row r="3546" spans="1:2" x14ac:dyDescent="0.25">
      <c r="A3546" s="62">
        <v>27121501</v>
      </c>
      <c r="B3546" s="63" t="s">
        <v>17835</v>
      </c>
    </row>
    <row r="3547" spans="1:2" x14ac:dyDescent="0.25">
      <c r="A3547" s="62">
        <v>27121502</v>
      </c>
      <c r="B3547" s="63" t="s">
        <v>15375</v>
      </c>
    </row>
    <row r="3548" spans="1:2" x14ac:dyDescent="0.25">
      <c r="A3548" s="62">
        <v>27121503</v>
      </c>
      <c r="B3548" s="63" t="s">
        <v>8549</v>
      </c>
    </row>
    <row r="3549" spans="1:2" x14ac:dyDescent="0.25">
      <c r="A3549" s="62">
        <v>27121601</v>
      </c>
      <c r="B3549" s="63" t="s">
        <v>11102</v>
      </c>
    </row>
    <row r="3550" spans="1:2" x14ac:dyDescent="0.25">
      <c r="A3550" s="62">
        <v>27121602</v>
      </c>
      <c r="B3550" s="63" t="s">
        <v>18748</v>
      </c>
    </row>
    <row r="3551" spans="1:2" x14ac:dyDescent="0.25">
      <c r="A3551" s="62">
        <v>27121603</v>
      </c>
      <c r="B3551" s="63" t="s">
        <v>18468</v>
      </c>
    </row>
    <row r="3552" spans="1:2" x14ac:dyDescent="0.25">
      <c r="A3552" s="62">
        <v>27121604</v>
      </c>
      <c r="B3552" s="63" t="s">
        <v>7414</v>
      </c>
    </row>
    <row r="3553" spans="1:2" x14ac:dyDescent="0.25">
      <c r="A3553" s="62">
        <v>27121605</v>
      </c>
      <c r="B3553" s="63" t="s">
        <v>13429</v>
      </c>
    </row>
    <row r="3554" spans="1:2" x14ac:dyDescent="0.25">
      <c r="A3554" s="62">
        <v>27121606</v>
      </c>
      <c r="B3554" s="63" t="s">
        <v>16493</v>
      </c>
    </row>
    <row r="3555" spans="1:2" x14ac:dyDescent="0.25">
      <c r="A3555" s="62">
        <v>27121701</v>
      </c>
      <c r="B3555" s="63" t="s">
        <v>14427</v>
      </c>
    </row>
    <row r="3556" spans="1:2" x14ac:dyDescent="0.25">
      <c r="A3556" s="62">
        <v>27121702</v>
      </c>
      <c r="B3556" s="63" t="s">
        <v>12549</v>
      </c>
    </row>
    <row r="3557" spans="1:2" x14ac:dyDescent="0.25">
      <c r="A3557" s="62">
        <v>27121703</v>
      </c>
      <c r="B3557" s="63" t="s">
        <v>3319</v>
      </c>
    </row>
    <row r="3558" spans="1:2" x14ac:dyDescent="0.25">
      <c r="A3558" s="62">
        <v>27121704</v>
      </c>
      <c r="B3558" s="63" t="s">
        <v>9421</v>
      </c>
    </row>
    <row r="3559" spans="1:2" x14ac:dyDescent="0.25">
      <c r="A3559" s="62">
        <v>27121705</v>
      </c>
      <c r="B3559" s="63" t="s">
        <v>16771</v>
      </c>
    </row>
    <row r="3560" spans="1:2" x14ac:dyDescent="0.25">
      <c r="A3560" s="62">
        <v>27121706</v>
      </c>
      <c r="B3560" s="63" t="s">
        <v>14437</v>
      </c>
    </row>
    <row r="3561" spans="1:2" x14ac:dyDescent="0.25">
      <c r="A3561" s="62">
        <v>27121707</v>
      </c>
      <c r="B3561" s="63" t="s">
        <v>8213</v>
      </c>
    </row>
    <row r="3562" spans="1:2" x14ac:dyDescent="0.25">
      <c r="A3562" s="62">
        <v>27126101</v>
      </c>
      <c r="B3562" s="63" t="s">
        <v>10315</v>
      </c>
    </row>
    <row r="3563" spans="1:2" x14ac:dyDescent="0.25">
      <c r="A3563" s="62">
        <v>27126102</v>
      </c>
      <c r="B3563" s="63" t="s">
        <v>12808</v>
      </c>
    </row>
    <row r="3564" spans="1:2" x14ac:dyDescent="0.25">
      <c r="A3564" s="62">
        <v>27131501</v>
      </c>
      <c r="B3564" s="63" t="s">
        <v>17416</v>
      </c>
    </row>
    <row r="3565" spans="1:2" x14ac:dyDescent="0.25">
      <c r="A3565" s="62">
        <v>27131502</v>
      </c>
      <c r="B3565" s="63" t="s">
        <v>10705</v>
      </c>
    </row>
    <row r="3566" spans="1:2" x14ac:dyDescent="0.25">
      <c r="A3566" s="62">
        <v>27131504</v>
      </c>
      <c r="B3566" s="63" t="s">
        <v>17172</v>
      </c>
    </row>
    <row r="3567" spans="1:2" x14ac:dyDescent="0.25">
      <c r="A3567" s="62">
        <v>27131505</v>
      </c>
      <c r="B3567" s="63" t="s">
        <v>10552</v>
      </c>
    </row>
    <row r="3568" spans="1:2" x14ac:dyDescent="0.25">
      <c r="A3568" s="62">
        <v>27131506</v>
      </c>
      <c r="B3568" s="63" t="s">
        <v>6242</v>
      </c>
    </row>
    <row r="3569" spans="1:2" x14ac:dyDescent="0.25">
      <c r="A3569" s="62">
        <v>27131507</v>
      </c>
      <c r="B3569" s="63" t="s">
        <v>416</v>
      </c>
    </row>
    <row r="3570" spans="1:2" x14ac:dyDescent="0.25">
      <c r="A3570" s="62">
        <v>27131508</v>
      </c>
      <c r="B3570" s="63" t="s">
        <v>9743</v>
      </c>
    </row>
    <row r="3571" spans="1:2" x14ac:dyDescent="0.25">
      <c r="A3571" s="62">
        <v>27131509</v>
      </c>
      <c r="B3571" s="63" t="s">
        <v>7862</v>
      </c>
    </row>
    <row r="3572" spans="1:2" x14ac:dyDescent="0.25">
      <c r="A3572" s="62">
        <v>27131510</v>
      </c>
      <c r="B3572" s="63" t="s">
        <v>13621</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4164</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13088</v>
      </c>
    </row>
    <row r="3583" spans="1:2" x14ac:dyDescent="0.25">
      <c r="A3583" s="62">
        <v>27131614</v>
      </c>
      <c r="B3583" s="63" t="s">
        <v>8191</v>
      </c>
    </row>
    <row r="3584" spans="1:2" x14ac:dyDescent="0.25">
      <c r="A3584" s="62">
        <v>27131701</v>
      </c>
      <c r="B3584" s="63" t="s">
        <v>18598</v>
      </c>
    </row>
    <row r="3585" spans="1:2" x14ac:dyDescent="0.25">
      <c r="A3585" s="62">
        <v>27131702</v>
      </c>
      <c r="B3585" s="63" t="s">
        <v>17148</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9375</v>
      </c>
    </row>
    <row r="3603" spans="1:2" x14ac:dyDescent="0.25">
      <c r="A3603" s="62">
        <v>30101509</v>
      </c>
      <c r="B3603" s="63" t="s">
        <v>11040</v>
      </c>
    </row>
    <row r="3604" spans="1:2" x14ac:dyDescent="0.25">
      <c r="A3604" s="62">
        <v>30101510</v>
      </c>
      <c r="B3604" s="63" t="s">
        <v>18727</v>
      </c>
    </row>
    <row r="3605" spans="1:2" x14ac:dyDescent="0.25">
      <c r="A3605" s="62">
        <v>30101511</v>
      </c>
      <c r="B3605" s="63" t="s">
        <v>14507</v>
      </c>
    </row>
    <row r="3606" spans="1:2" x14ac:dyDescent="0.25">
      <c r="A3606" s="62">
        <v>30101512</v>
      </c>
      <c r="B3606" s="63" t="s">
        <v>14719</v>
      </c>
    </row>
    <row r="3607" spans="1:2" x14ac:dyDescent="0.25">
      <c r="A3607" s="62">
        <v>30101513</v>
      </c>
      <c r="B3607" s="63" t="s">
        <v>16579</v>
      </c>
    </row>
    <row r="3608" spans="1:2" x14ac:dyDescent="0.25">
      <c r="A3608" s="62">
        <v>30101514</v>
      </c>
      <c r="B3608" s="63" t="s">
        <v>12582</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14663</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16304</v>
      </c>
    </row>
    <row r="3617" spans="1:2" x14ac:dyDescent="0.25">
      <c r="A3617" s="62">
        <v>30101606</v>
      </c>
      <c r="B3617" s="63" t="s">
        <v>409</v>
      </c>
    </row>
    <row r="3618" spans="1:2" x14ac:dyDescent="0.25">
      <c r="A3618" s="62">
        <v>30101607</v>
      </c>
      <c r="B3618" s="63" t="s">
        <v>5051</v>
      </c>
    </row>
    <row r="3619" spans="1:2" x14ac:dyDescent="0.25">
      <c r="A3619" s="62">
        <v>30101608</v>
      </c>
      <c r="B3619" s="63" t="s">
        <v>17028</v>
      </c>
    </row>
    <row r="3620" spans="1:2" x14ac:dyDescent="0.25">
      <c r="A3620" s="62">
        <v>30101609</v>
      </c>
      <c r="B3620" s="63" t="s">
        <v>16880</v>
      </c>
    </row>
    <row r="3621" spans="1:2" x14ac:dyDescent="0.25">
      <c r="A3621" s="62">
        <v>30101610</v>
      </c>
      <c r="B3621" s="63" t="s">
        <v>12047</v>
      </c>
    </row>
    <row r="3622" spans="1:2" x14ac:dyDescent="0.25">
      <c r="A3622" s="62">
        <v>30101611</v>
      </c>
      <c r="B3622" s="63" t="s">
        <v>4656</v>
      </c>
    </row>
    <row r="3623" spans="1:2" x14ac:dyDescent="0.25">
      <c r="A3623" s="62">
        <v>30101612</v>
      </c>
      <c r="B3623" s="63" t="s">
        <v>7533</v>
      </c>
    </row>
    <row r="3624" spans="1:2" x14ac:dyDescent="0.25">
      <c r="A3624" s="62">
        <v>30101613</v>
      </c>
      <c r="B3624" s="63" t="s">
        <v>14009</v>
      </c>
    </row>
    <row r="3625" spans="1:2" x14ac:dyDescent="0.25">
      <c r="A3625" s="62">
        <v>30101614</v>
      </c>
      <c r="B3625" s="63" t="s">
        <v>6009</v>
      </c>
    </row>
    <row r="3626" spans="1:2" x14ac:dyDescent="0.25">
      <c r="A3626" s="62">
        <v>30101615</v>
      </c>
      <c r="B3626" s="63" t="s">
        <v>731</v>
      </c>
    </row>
    <row r="3627" spans="1:2" x14ac:dyDescent="0.25">
      <c r="A3627" s="62">
        <v>30101616</v>
      </c>
      <c r="B3627" s="63" t="s">
        <v>12181</v>
      </c>
    </row>
    <row r="3628" spans="1:2" x14ac:dyDescent="0.25">
      <c r="A3628" s="62">
        <v>30101617</v>
      </c>
      <c r="B3628" s="63" t="s">
        <v>16866</v>
      </c>
    </row>
    <row r="3629" spans="1:2" x14ac:dyDescent="0.25">
      <c r="A3629" s="62">
        <v>30101618</v>
      </c>
      <c r="B3629" s="63" t="s">
        <v>14636</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9771</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14802</v>
      </c>
    </row>
    <row r="3645" spans="1:2" x14ac:dyDescent="0.25">
      <c r="A3645" s="62">
        <v>30101716</v>
      </c>
      <c r="B3645" s="63" t="s">
        <v>15444</v>
      </c>
    </row>
    <row r="3646" spans="1:2" x14ac:dyDescent="0.25">
      <c r="A3646" s="62">
        <v>30101717</v>
      </c>
      <c r="B3646" s="63" t="s">
        <v>14922</v>
      </c>
    </row>
    <row r="3647" spans="1:2" x14ac:dyDescent="0.25">
      <c r="A3647" s="62">
        <v>30101718</v>
      </c>
      <c r="B3647" s="63" t="s">
        <v>3572</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15556</v>
      </c>
    </row>
    <row r="3655" spans="1:2" x14ac:dyDescent="0.25">
      <c r="A3655" s="62">
        <v>30101808</v>
      </c>
      <c r="B3655" s="63" t="s">
        <v>10301</v>
      </c>
    </row>
    <row r="3656" spans="1:2" x14ac:dyDescent="0.25">
      <c r="A3656" s="62">
        <v>30101809</v>
      </c>
      <c r="B3656" s="63" t="s">
        <v>3062</v>
      </c>
    </row>
    <row r="3657" spans="1:2" x14ac:dyDescent="0.25">
      <c r="A3657" s="62">
        <v>30101810</v>
      </c>
      <c r="B3657" s="63" t="s">
        <v>8009</v>
      </c>
    </row>
    <row r="3658" spans="1:2" x14ac:dyDescent="0.25">
      <c r="A3658" s="62">
        <v>30101811</v>
      </c>
      <c r="B3658" s="63" t="s">
        <v>17001</v>
      </c>
    </row>
    <row r="3659" spans="1:2" x14ac:dyDescent="0.25">
      <c r="A3659" s="62">
        <v>30101812</v>
      </c>
      <c r="B3659" s="63" t="s">
        <v>6843</v>
      </c>
    </row>
    <row r="3660" spans="1:2" x14ac:dyDescent="0.25">
      <c r="A3660" s="62">
        <v>30101813</v>
      </c>
      <c r="B3660" s="63" t="s">
        <v>11015</v>
      </c>
    </row>
    <row r="3661" spans="1:2" x14ac:dyDescent="0.25">
      <c r="A3661" s="62">
        <v>30101814</v>
      </c>
      <c r="B3661" s="63" t="s">
        <v>7979</v>
      </c>
    </row>
    <row r="3662" spans="1:2" x14ac:dyDescent="0.25">
      <c r="A3662" s="62">
        <v>30101815</v>
      </c>
      <c r="B3662" s="63" t="s">
        <v>11361</v>
      </c>
    </row>
    <row r="3663" spans="1:2" x14ac:dyDescent="0.25">
      <c r="A3663" s="62">
        <v>30101816</v>
      </c>
      <c r="B3663" s="63" t="s">
        <v>13535</v>
      </c>
    </row>
    <row r="3664" spans="1:2" x14ac:dyDescent="0.25">
      <c r="A3664" s="62">
        <v>30101817</v>
      </c>
      <c r="B3664" s="63" t="s">
        <v>7276</v>
      </c>
    </row>
    <row r="3665" spans="1:2" x14ac:dyDescent="0.25">
      <c r="A3665" s="62">
        <v>30101901</v>
      </c>
      <c r="B3665" s="63" t="s">
        <v>11278</v>
      </c>
    </row>
    <row r="3666" spans="1:2" x14ac:dyDescent="0.25">
      <c r="A3666" s="62">
        <v>30101902</v>
      </c>
      <c r="B3666" s="63" t="s">
        <v>16414</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13149</v>
      </c>
    </row>
    <row r="3672" spans="1:2" x14ac:dyDescent="0.25">
      <c r="A3672" s="62">
        <v>30101908</v>
      </c>
      <c r="B3672" s="63" t="s">
        <v>17084</v>
      </c>
    </row>
    <row r="3673" spans="1:2" x14ac:dyDescent="0.25">
      <c r="A3673" s="62">
        <v>30101909</v>
      </c>
      <c r="B3673" s="63" t="s">
        <v>1153</v>
      </c>
    </row>
    <row r="3674" spans="1:2" x14ac:dyDescent="0.25">
      <c r="A3674" s="62">
        <v>30101910</v>
      </c>
      <c r="B3674" s="63" t="s">
        <v>12746</v>
      </c>
    </row>
    <row r="3675" spans="1:2" x14ac:dyDescent="0.25">
      <c r="A3675" s="62">
        <v>30101911</v>
      </c>
      <c r="B3675" s="63" t="s">
        <v>15085</v>
      </c>
    </row>
    <row r="3676" spans="1:2" x14ac:dyDescent="0.25">
      <c r="A3676" s="62">
        <v>30101912</v>
      </c>
      <c r="B3676" s="63" t="s">
        <v>13274</v>
      </c>
    </row>
    <row r="3677" spans="1:2" x14ac:dyDescent="0.25">
      <c r="A3677" s="62">
        <v>30101913</v>
      </c>
      <c r="B3677" s="63" t="s">
        <v>6454</v>
      </c>
    </row>
    <row r="3678" spans="1:2" x14ac:dyDescent="0.25">
      <c r="A3678" s="62">
        <v>30101914</v>
      </c>
      <c r="B3678" s="63" t="s">
        <v>11696</v>
      </c>
    </row>
    <row r="3679" spans="1:2" x14ac:dyDescent="0.25">
      <c r="A3679" s="62">
        <v>30101915</v>
      </c>
      <c r="B3679" s="63" t="s">
        <v>1309</v>
      </c>
    </row>
    <row r="3680" spans="1:2" x14ac:dyDescent="0.25">
      <c r="A3680" s="62">
        <v>30101916</v>
      </c>
      <c r="B3680" s="63" t="s">
        <v>13957</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4580</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7774</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15051</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11854</v>
      </c>
    </row>
    <row r="3698" spans="1:2" x14ac:dyDescent="0.25">
      <c r="A3698" s="62">
        <v>30102012</v>
      </c>
      <c r="B3698" s="63" t="s">
        <v>10084</v>
      </c>
    </row>
    <row r="3699" spans="1:2" x14ac:dyDescent="0.25">
      <c r="A3699" s="62">
        <v>30102013</v>
      </c>
      <c r="B3699" s="63" t="s">
        <v>5482</v>
      </c>
    </row>
    <row r="3700" spans="1:2" x14ac:dyDescent="0.25">
      <c r="A3700" s="62">
        <v>30102014</v>
      </c>
      <c r="B3700" s="63" t="s">
        <v>12698</v>
      </c>
    </row>
    <row r="3701" spans="1:2" x14ac:dyDescent="0.25">
      <c r="A3701" s="62">
        <v>30102015</v>
      </c>
      <c r="B3701" s="63" t="s">
        <v>14174</v>
      </c>
    </row>
    <row r="3702" spans="1:2" x14ac:dyDescent="0.25">
      <c r="A3702" s="62">
        <v>30102201</v>
      </c>
      <c r="B3702" s="63" t="s">
        <v>17899</v>
      </c>
    </row>
    <row r="3703" spans="1:2" x14ac:dyDescent="0.25">
      <c r="A3703" s="62">
        <v>30102202</v>
      </c>
      <c r="B3703" s="63" t="s">
        <v>13902</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14644</v>
      </c>
    </row>
    <row r="3710" spans="1:2" x14ac:dyDescent="0.25">
      <c r="A3710" s="62">
        <v>30102209</v>
      </c>
      <c r="B3710" s="63" t="s">
        <v>6911</v>
      </c>
    </row>
    <row r="3711" spans="1:2" x14ac:dyDescent="0.25">
      <c r="A3711" s="62">
        <v>30102210</v>
      </c>
      <c r="B3711" s="63" t="s">
        <v>9552</v>
      </c>
    </row>
    <row r="3712" spans="1:2" x14ac:dyDescent="0.25">
      <c r="A3712" s="62">
        <v>30102211</v>
      </c>
      <c r="B3712" s="63" t="s">
        <v>4475</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12670</v>
      </c>
    </row>
    <row r="3723" spans="1:2" x14ac:dyDescent="0.25">
      <c r="A3723" s="62">
        <v>30102303</v>
      </c>
      <c r="B3723" s="63" t="s">
        <v>217</v>
      </c>
    </row>
    <row r="3724" spans="1:2" x14ac:dyDescent="0.25">
      <c r="A3724" s="62">
        <v>30102304</v>
      </c>
      <c r="B3724" s="63" t="s">
        <v>15461</v>
      </c>
    </row>
    <row r="3725" spans="1:2" x14ac:dyDescent="0.25">
      <c r="A3725" s="62">
        <v>30102305</v>
      </c>
      <c r="B3725" s="63" t="s">
        <v>14476</v>
      </c>
    </row>
    <row r="3726" spans="1:2" x14ac:dyDescent="0.25">
      <c r="A3726" s="62">
        <v>30102306</v>
      </c>
      <c r="B3726" s="63" t="s">
        <v>4967</v>
      </c>
    </row>
    <row r="3727" spans="1:2" x14ac:dyDescent="0.25">
      <c r="A3727" s="62">
        <v>30102307</v>
      </c>
      <c r="B3727" s="63" t="s">
        <v>18075</v>
      </c>
    </row>
    <row r="3728" spans="1:2" x14ac:dyDescent="0.25">
      <c r="A3728" s="62">
        <v>30102308</v>
      </c>
      <c r="B3728" s="63" t="s">
        <v>7822</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8028</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16011</v>
      </c>
    </row>
    <row r="3739" spans="1:2" x14ac:dyDescent="0.25">
      <c r="A3739" s="62">
        <v>30102403</v>
      </c>
      <c r="B3739" s="63" t="s">
        <v>5949</v>
      </c>
    </row>
    <row r="3740" spans="1:2" x14ac:dyDescent="0.25">
      <c r="A3740" s="62">
        <v>30102404</v>
      </c>
      <c r="B3740" s="63" t="s">
        <v>12152</v>
      </c>
    </row>
    <row r="3741" spans="1:2" x14ac:dyDescent="0.25">
      <c r="A3741" s="62">
        <v>30102405</v>
      </c>
      <c r="B3741" s="63" t="s">
        <v>18533</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16457</v>
      </c>
    </row>
    <row r="3767" spans="1:2" x14ac:dyDescent="0.25">
      <c r="A3767" s="62">
        <v>30102514</v>
      </c>
      <c r="B3767" s="63" t="s">
        <v>9443</v>
      </c>
    </row>
    <row r="3768" spans="1:2" x14ac:dyDescent="0.25">
      <c r="A3768" s="62">
        <v>30102515</v>
      </c>
      <c r="B3768" s="63" t="s">
        <v>13456</v>
      </c>
    </row>
    <row r="3769" spans="1:2" x14ac:dyDescent="0.25">
      <c r="A3769" s="62">
        <v>30102516</v>
      </c>
      <c r="B3769" s="63" t="s">
        <v>11961</v>
      </c>
    </row>
    <row r="3770" spans="1:2" x14ac:dyDescent="0.25">
      <c r="A3770" s="62">
        <v>30102517</v>
      </c>
      <c r="B3770" s="63" t="s">
        <v>13892</v>
      </c>
    </row>
    <row r="3771" spans="1:2" x14ac:dyDescent="0.25">
      <c r="A3771" s="62">
        <v>30102518</v>
      </c>
      <c r="B3771" s="63" t="s">
        <v>11795</v>
      </c>
    </row>
    <row r="3772" spans="1:2" x14ac:dyDescent="0.25">
      <c r="A3772" s="62">
        <v>30102519</v>
      </c>
      <c r="B3772" s="63" t="s">
        <v>13583</v>
      </c>
    </row>
    <row r="3773" spans="1:2" x14ac:dyDescent="0.25">
      <c r="A3773" s="62">
        <v>30102520</v>
      </c>
      <c r="B3773" s="63" t="s">
        <v>11303</v>
      </c>
    </row>
    <row r="3774" spans="1:2" x14ac:dyDescent="0.25">
      <c r="A3774" s="62">
        <v>30102521</v>
      </c>
      <c r="B3774" s="63" t="s">
        <v>17556</v>
      </c>
    </row>
    <row r="3775" spans="1:2" x14ac:dyDescent="0.25">
      <c r="A3775" s="62">
        <v>30102522</v>
      </c>
      <c r="B3775" s="63" t="s">
        <v>14732</v>
      </c>
    </row>
    <row r="3776" spans="1:2" x14ac:dyDescent="0.25">
      <c r="A3776" s="62">
        <v>30102523</v>
      </c>
      <c r="B3776" s="63" t="s">
        <v>5735</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18550</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9369</v>
      </c>
    </row>
    <row r="3790" spans="1:2" x14ac:dyDescent="0.25">
      <c r="A3790" s="62">
        <v>30102611</v>
      </c>
      <c r="B3790" s="63" t="s">
        <v>3965</v>
      </c>
    </row>
    <row r="3791" spans="1:2" x14ac:dyDescent="0.25">
      <c r="A3791" s="62">
        <v>30102612</v>
      </c>
      <c r="B3791" s="63" t="s">
        <v>13313</v>
      </c>
    </row>
    <row r="3792" spans="1:2" x14ac:dyDescent="0.25">
      <c r="A3792" s="62">
        <v>30102613</v>
      </c>
      <c r="B3792" s="63" t="s">
        <v>8908</v>
      </c>
    </row>
    <row r="3793" spans="1:2" x14ac:dyDescent="0.25">
      <c r="A3793" s="62">
        <v>30102614</v>
      </c>
      <c r="B3793" s="63" t="s">
        <v>16654</v>
      </c>
    </row>
    <row r="3794" spans="1:2" x14ac:dyDescent="0.25">
      <c r="A3794" s="62">
        <v>30102615</v>
      </c>
      <c r="B3794" s="63" t="s">
        <v>14187</v>
      </c>
    </row>
    <row r="3795" spans="1:2" x14ac:dyDescent="0.25">
      <c r="A3795" s="62">
        <v>30102616</v>
      </c>
      <c r="B3795" s="63" t="s">
        <v>11709</v>
      </c>
    </row>
    <row r="3796" spans="1:2" x14ac:dyDescent="0.25">
      <c r="A3796" s="62">
        <v>30102801</v>
      </c>
      <c r="B3796" s="63" t="s">
        <v>4988</v>
      </c>
    </row>
    <row r="3797" spans="1:2" x14ac:dyDescent="0.25">
      <c r="A3797" s="62">
        <v>30102802</v>
      </c>
      <c r="B3797" s="63" t="s">
        <v>7041</v>
      </c>
    </row>
    <row r="3798" spans="1:2" x14ac:dyDescent="0.25">
      <c r="A3798" s="62">
        <v>30102803</v>
      </c>
      <c r="B3798" s="63" t="s">
        <v>5135</v>
      </c>
    </row>
    <row r="3799" spans="1:2" x14ac:dyDescent="0.25">
      <c r="A3799" s="62">
        <v>30102901</v>
      </c>
      <c r="B3799" s="63" t="s">
        <v>12043</v>
      </c>
    </row>
    <row r="3800" spans="1:2" x14ac:dyDescent="0.25">
      <c r="A3800" s="62">
        <v>30102903</v>
      </c>
      <c r="B3800" s="63" t="s">
        <v>18773</v>
      </c>
    </row>
    <row r="3801" spans="1:2" x14ac:dyDescent="0.25">
      <c r="A3801" s="62">
        <v>30102904</v>
      </c>
      <c r="B3801" s="63" t="s">
        <v>5301</v>
      </c>
    </row>
    <row r="3802" spans="1:2" x14ac:dyDescent="0.25">
      <c r="A3802" s="62">
        <v>30102905</v>
      </c>
      <c r="B3802" s="63" t="s">
        <v>2557</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4803</v>
      </c>
    </row>
    <row r="3809" spans="1:2" x14ac:dyDescent="0.25">
      <c r="A3809" s="62">
        <v>30103201</v>
      </c>
      <c r="B3809" s="63" t="s">
        <v>6414</v>
      </c>
    </row>
    <row r="3810" spans="1:2" x14ac:dyDescent="0.25">
      <c r="A3810" s="62">
        <v>30103202</v>
      </c>
      <c r="B3810" s="63" t="s">
        <v>4257</v>
      </c>
    </row>
    <row r="3811" spans="1:2" x14ac:dyDescent="0.25">
      <c r="A3811" s="62">
        <v>30103203</v>
      </c>
      <c r="B3811" s="63" t="s">
        <v>13343</v>
      </c>
    </row>
    <row r="3812" spans="1:2" x14ac:dyDescent="0.25">
      <c r="A3812" s="62">
        <v>30103204</v>
      </c>
      <c r="B3812" s="63" t="s">
        <v>17613</v>
      </c>
    </row>
    <row r="3813" spans="1:2" x14ac:dyDescent="0.25">
      <c r="A3813" s="62">
        <v>30103205</v>
      </c>
      <c r="B3813" s="63" t="s">
        <v>11210</v>
      </c>
    </row>
    <row r="3814" spans="1:2" x14ac:dyDescent="0.25">
      <c r="A3814" s="62">
        <v>30103206</v>
      </c>
      <c r="B3814" s="63" t="s">
        <v>18825</v>
      </c>
    </row>
    <row r="3815" spans="1:2" x14ac:dyDescent="0.25">
      <c r="A3815" s="62">
        <v>30103301</v>
      </c>
      <c r="B3815" s="63" t="s">
        <v>5219</v>
      </c>
    </row>
    <row r="3816" spans="1:2" x14ac:dyDescent="0.25">
      <c r="A3816" s="62">
        <v>30103302</v>
      </c>
      <c r="B3816" s="63" t="s">
        <v>12205</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6632</v>
      </c>
    </row>
    <row r="3826" spans="1:2" x14ac:dyDescent="0.25">
      <c r="A3826" s="62">
        <v>30103312</v>
      </c>
      <c r="B3826" s="63" t="s">
        <v>11801</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10242</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12233</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4682</v>
      </c>
    </row>
    <row r="3840" spans="1:2" x14ac:dyDescent="0.25">
      <c r="A3840" s="62">
        <v>30103413</v>
      </c>
      <c r="B3840" s="63" t="s">
        <v>9590</v>
      </c>
    </row>
    <row r="3841" spans="1:2" x14ac:dyDescent="0.25">
      <c r="A3841" s="62">
        <v>30103501</v>
      </c>
      <c r="B3841" s="63" t="s">
        <v>14105</v>
      </c>
    </row>
    <row r="3842" spans="1:2" x14ac:dyDescent="0.25">
      <c r="A3842" s="62">
        <v>30103502</v>
      </c>
      <c r="B3842" s="63" t="s">
        <v>1202</v>
      </c>
    </row>
    <row r="3843" spans="1:2" x14ac:dyDescent="0.25">
      <c r="A3843" s="62">
        <v>30103503</v>
      </c>
      <c r="B3843" s="63" t="s">
        <v>13055</v>
      </c>
    </row>
    <row r="3844" spans="1:2" x14ac:dyDescent="0.25">
      <c r="A3844" s="62">
        <v>30103504</v>
      </c>
      <c r="B3844" s="63" t="s">
        <v>15534</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10354</v>
      </c>
    </row>
    <row r="3849" spans="1:2" x14ac:dyDescent="0.25">
      <c r="A3849" s="62">
        <v>30103509</v>
      </c>
      <c r="B3849" s="63" t="s">
        <v>11641</v>
      </c>
    </row>
    <row r="3850" spans="1:2" x14ac:dyDescent="0.25">
      <c r="A3850" s="62">
        <v>30103510</v>
      </c>
      <c r="B3850" s="63" t="s">
        <v>7550</v>
      </c>
    </row>
    <row r="3851" spans="1:2" x14ac:dyDescent="0.25">
      <c r="A3851" s="62">
        <v>30103511</v>
      </c>
      <c r="B3851" s="63" t="s">
        <v>18106</v>
      </c>
    </row>
    <row r="3852" spans="1:2" x14ac:dyDescent="0.25">
      <c r="A3852" s="62">
        <v>30103512</v>
      </c>
      <c r="B3852" s="63" t="s">
        <v>6612</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6808</v>
      </c>
    </row>
    <row r="3859" spans="1:2" x14ac:dyDescent="0.25">
      <c r="A3859" s="62">
        <v>30103604</v>
      </c>
      <c r="B3859" s="63" t="s">
        <v>18416</v>
      </c>
    </row>
    <row r="3860" spans="1:2" x14ac:dyDescent="0.25">
      <c r="A3860" s="62">
        <v>30103605</v>
      </c>
      <c r="B3860" s="63" t="s">
        <v>11530</v>
      </c>
    </row>
    <row r="3861" spans="1:2" x14ac:dyDescent="0.25">
      <c r="A3861" s="62">
        <v>30103606</v>
      </c>
      <c r="B3861" s="63" t="s">
        <v>15135</v>
      </c>
    </row>
    <row r="3862" spans="1:2" x14ac:dyDescent="0.25">
      <c r="A3862" s="62">
        <v>30103607</v>
      </c>
      <c r="B3862" s="63" t="s">
        <v>8686</v>
      </c>
    </row>
    <row r="3863" spans="1:2" x14ac:dyDescent="0.25">
      <c r="A3863" s="62">
        <v>30103608</v>
      </c>
      <c r="B3863" s="63" t="s">
        <v>11331</v>
      </c>
    </row>
    <row r="3864" spans="1:2" x14ac:dyDescent="0.25">
      <c r="A3864" s="62">
        <v>30103701</v>
      </c>
      <c r="B3864" s="63" t="s">
        <v>5272</v>
      </c>
    </row>
    <row r="3865" spans="1:2" x14ac:dyDescent="0.25">
      <c r="A3865" s="62">
        <v>30111501</v>
      </c>
      <c r="B3865" s="63" t="s">
        <v>9201</v>
      </c>
    </row>
    <row r="3866" spans="1:2" x14ac:dyDescent="0.25">
      <c r="A3866" s="62">
        <v>30111502</v>
      </c>
      <c r="B3866" s="63" t="s">
        <v>11264</v>
      </c>
    </row>
    <row r="3867" spans="1:2" x14ac:dyDescent="0.25">
      <c r="A3867" s="62">
        <v>30111503</v>
      </c>
      <c r="B3867" s="63" t="s">
        <v>15000</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3485</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13367</v>
      </c>
    </row>
    <row r="3878" spans="1:2" x14ac:dyDescent="0.25">
      <c r="A3878" s="62">
        <v>30121503</v>
      </c>
      <c r="B3878" s="63" t="s">
        <v>5791</v>
      </c>
    </row>
    <row r="3879" spans="1:2" x14ac:dyDescent="0.25">
      <c r="A3879" s="62">
        <v>30121601</v>
      </c>
      <c r="B3879" s="63" t="s">
        <v>10459</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8126</v>
      </c>
    </row>
    <row r="3884" spans="1:2" x14ac:dyDescent="0.25">
      <c r="A3884" s="62">
        <v>30131501</v>
      </c>
      <c r="B3884" s="63" t="s">
        <v>3729</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14310</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13718</v>
      </c>
    </row>
    <row r="3899" spans="1:2" x14ac:dyDescent="0.25">
      <c r="A3899" s="62">
        <v>30141505</v>
      </c>
      <c r="B3899" s="63" t="s">
        <v>3970</v>
      </c>
    </row>
    <row r="3900" spans="1:2" x14ac:dyDescent="0.25">
      <c r="A3900" s="62">
        <v>30141508</v>
      </c>
      <c r="B3900" s="63" t="s">
        <v>5596</v>
      </c>
    </row>
    <row r="3901" spans="1:2" x14ac:dyDescent="0.25">
      <c r="A3901" s="62">
        <v>30141510</v>
      </c>
      <c r="B3901" s="63" t="s">
        <v>11786</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12547</v>
      </c>
    </row>
    <row r="3908" spans="1:2" x14ac:dyDescent="0.25">
      <c r="A3908" s="62">
        <v>30151501</v>
      </c>
      <c r="B3908" s="63" t="s">
        <v>13258</v>
      </c>
    </row>
    <row r="3909" spans="1:2" x14ac:dyDescent="0.25">
      <c r="A3909" s="62">
        <v>30151502</v>
      </c>
      <c r="B3909" s="63" t="s">
        <v>6522</v>
      </c>
    </row>
    <row r="3910" spans="1:2" x14ac:dyDescent="0.25">
      <c r="A3910" s="62">
        <v>30151503</v>
      </c>
      <c r="B3910" s="63" t="s">
        <v>10006</v>
      </c>
    </row>
    <row r="3911" spans="1:2" x14ac:dyDescent="0.25">
      <c r="A3911" s="62">
        <v>30151504</v>
      </c>
      <c r="B3911" s="63" t="s">
        <v>8652</v>
      </c>
    </row>
    <row r="3912" spans="1:2" x14ac:dyDescent="0.25">
      <c r="A3912" s="62">
        <v>30151505</v>
      </c>
      <c r="B3912" s="63" t="s">
        <v>12881</v>
      </c>
    </row>
    <row r="3913" spans="1:2" x14ac:dyDescent="0.25">
      <c r="A3913" s="62">
        <v>30151506</v>
      </c>
      <c r="B3913" s="63" t="s">
        <v>7330</v>
      </c>
    </row>
    <row r="3914" spans="1:2" x14ac:dyDescent="0.25">
      <c r="A3914" s="62">
        <v>30151507</v>
      </c>
      <c r="B3914" s="63" t="s">
        <v>9423</v>
      </c>
    </row>
    <row r="3915" spans="1:2" x14ac:dyDescent="0.25">
      <c r="A3915" s="62">
        <v>30151508</v>
      </c>
      <c r="B3915" s="63" t="s">
        <v>8390</v>
      </c>
    </row>
    <row r="3916" spans="1:2" x14ac:dyDescent="0.25">
      <c r="A3916" s="62">
        <v>30151509</v>
      </c>
      <c r="B3916" s="63" t="s">
        <v>13985</v>
      </c>
    </row>
    <row r="3917" spans="1:2" x14ac:dyDescent="0.25">
      <c r="A3917" s="62">
        <v>30151510</v>
      </c>
      <c r="B3917" s="63" t="s">
        <v>12258</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15460</v>
      </c>
    </row>
    <row r="3924" spans="1:2" x14ac:dyDescent="0.25">
      <c r="A3924" s="62">
        <v>30151607</v>
      </c>
      <c r="B3924" s="63" t="s">
        <v>13693</v>
      </c>
    </row>
    <row r="3925" spans="1:2" x14ac:dyDescent="0.25">
      <c r="A3925" s="62">
        <v>30151608</v>
      </c>
      <c r="B3925" s="63" t="s">
        <v>14863</v>
      </c>
    </row>
    <row r="3926" spans="1:2" x14ac:dyDescent="0.25">
      <c r="A3926" s="62">
        <v>30151609</v>
      </c>
      <c r="B3926" s="63" t="s">
        <v>16479</v>
      </c>
    </row>
    <row r="3927" spans="1:2" x14ac:dyDescent="0.25">
      <c r="A3927" s="62">
        <v>30151610</v>
      </c>
      <c r="B3927" s="63" t="s">
        <v>4904</v>
      </c>
    </row>
    <row r="3928" spans="1:2" x14ac:dyDescent="0.25">
      <c r="A3928" s="62">
        <v>30151701</v>
      </c>
      <c r="B3928" s="63" t="s">
        <v>11328</v>
      </c>
    </row>
    <row r="3929" spans="1:2" x14ac:dyDescent="0.25">
      <c r="A3929" s="62">
        <v>30151702</v>
      </c>
      <c r="B3929" s="63" t="s">
        <v>10266</v>
      </c>
    </row>
    <row r="3930" spans="1:2" x14ac:dyDescent="0.25">
      <c r="A3930" s="62">
        <v>30151703</v>
      </c>
      <c r="B3930" s="63" t="s">
        <v>5528</v>
      </c>
    </row>
    <row r="3931" spans="1:2" x14ac:dyDescent="0.25">
      <c r="A3931" s="62">
        <v>30151704</v>
      </c>
      <c r="B3931" s="63" t="s">
        <v>11968</v>
      </c>
    </row>
    <row r="3932" spans="1:2" x14ac:dyDescent="0.25">
      <c r="A3932" s="62">
        <v>30151801</v>
      </c>
      <c r="B3932" s="63" t="s">
        <v>7410</v>
      </c>
    </row>
    <row r="3933" spans="1:2" x14ac:dyDescent="0.25">
      <c r="A3933" s="62">
        <v>30151802</v>
      </c>
      <c r="B3933" s="63" t="s">
        <v>4711</v>
      </c>
    </row>
    <row r="3934" spans="1:2" x14ac:dyDescent="0.25">
      <c r="A3934" s="62">
        <v>30151803</v>
      </c>
      <c r="B3934" s="63" t="s">
        <v>14850</v>
      </c>
    </row>
    <row r="3935" spans="1:2" x14ac:dyDescent="0.25">
      <c r="A3935" s="62">
        <v>30151804</v>
      </c>
      <c r="B3935" s="63" t="s">
        <v>14877</v>
      </c>
    </row>
    <row r="3936" spans="1:2" x14ac:dyDescent="0.25">
      <c r="A3936" s="62">
        <v>30151805</v>
      </c>
      <c r="B3936" s="63" t="s">
        <v>9048</v>
      </c>
    </row>
    <row r="3937" spans="1:2" x14ac:dyDescent="0.25">
      <c r="A3937" s="62">
        <v>30151806</v>
      </c>
      <c r="B3937" s="63" t="s">
        <v>18310</v>
      </c>
    </row>
    <row r="3938" spans="1:2" x14ac:dyDescent="0.25">
      <c r="A3938" s="62">
        <v>30151901</v>
      </c>
      <c r="B3938" s="63" t="s">
        <v>10136</v>
      </c>
    </row>
    <row r="3939" spans="1:2" x14ac:dyDescent="0.25">
      <c r="A3939" s="62">
        <v>30151902</v>
      </c>
      <c r="B3939" s="63" t="s">
        <v>8057</v>
      </c>
    </row>
    <row r="3940" spans="1:2" x14ac:dyDescent="0.25">
      <c r="A3940" s="62">
        <v>30152001</v>
      </c>
      <c r="B3940" s="63" t="s">
        <v>14026</v>
      </c>
    </row>
    <row r="3941" spans="1:2" x14ac:dyDescent="0.25">
      <c r="A3941" s="62">
        <v>30152002</v>
      </c>
      <c r="B3941" s="63" t="s">
        <v>17830</v>
      </c>
    </row>
    <row r="3942" spans="1:2" x14ac:dyDescent="0.25">
      <c r="A3942" s="62">
        <v>30152003</v>
      </c>
      <c r="B3942" s="63" t="s">
        <v>5480</v>
      </c>
    </row>
    <row r="3943" spans="1:2" x14ac:dyDescent="0.25">
      <c r="A3943" s="62">
        <v>30152101</v>
      </c>
      <c r="B3943" s="63" t="s">
        <v>8662</v>
      </c>
    </row>
    <row r="3944" spans="1:2" x14ac:dyDescent="0.25">
      <c r="A3944" s="62">
        <v>30161501</v>
      </c>
      <c r="B3944" s="63" t="s">
        <v>11730</v>
      </c>
    </row>
    <row r="3945" spans="1:2" x14ac:dyDescent="0.25">
      <c r="A3945" s="62">
        <v>30161502</v>
      </c>
      <c r="B3945" s="63" t="s">
        <v>13220</v>
      </c>
    </row>
    <row r="3946" spans="1:2" x14ac:dyDescent="0.25">
      <c r="A3946" s="62">
        <v>30161503</v>
      </c>
      <c r="B3946" s="63" t="s">
        <v>6134</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3839</v>
      </c>
    </row>
    <row r="3952" spans="1:2" x14ac:dyDescent="0.25">
      <c r="A3952" s="62">
        <v>30161601</v>
      </c>
      <c r="B3952" s="63" t="s">
        <v>9519</v>
      </c>
    </row>
    <row r="3953" spans="1:2" x14ac:dyDescent="0.25">
      <c r="A3953" s="62">
        <v>30161602</v>
      </c>
      <c r="B3953" s="63" t="s">
        <v>8472</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12664</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10250</v>
      </c>
    </row>
    <row r="3962" spans="1:2" x14ac:dyDescent="0.25">
      <c r="A3962" s="62">
        <v>30161708</v>
      </c>
      <c r="B3962" s="63" t="s">
        <v>18052</v>
      </c>
    </row>
    <row r="3963" spans="1:2" x14ac:dyDescent="0.25">
      <c r="A3963" s="62">
        <v>30161709</v>
      </c>
      <c r="B3963" s="63" t="s">
        <v>15136</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7817</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4334</v>
      </c>
    </row>
    <row r="3983" spans="1:2" x14ac:dyDescent="0.25">
      <c r="A3983" s="62">
        <v>30161908</v>
      </c>
      <c r="B3983" s="63" t="s">
        <v>15545</v>
      </c>
    </row>
    <row r="3984" spans="1:2" x14ac:dyDescent="0.25">
      <c r="A3984" s="62">
        <v>30171501</v>
      </c>
      <c r="B3984" s="63" t="s">
        <v>14235</v>
      </c>
    </row>
    <row r="3985" spans="1:2" x14ac:dyDescent="0.25">
      <c r="A3985" s="62">
        <v>30171502</v>
      </c>
      <c r="B3985" s="63" t="s">
        <v>17865</v>
      </c>
    </row>
    <row r="3986" spans="1:2" x14ac:dyDescent="0.25">
      <c r="A3986" s="62">
        <v>30171503</v>
      </c>
      <c r="B3986" s="63" t="s">
        <v>13887</v>
      </c>
    </row>
    <row r="3987" spans="1:2" x14ac:dyDescent="0.25">
      <c r="A3987" s="62">
        <v>30171504</v>
      </c>
      <c r="B3987" s="63" t="s">
        <v>6975</v>
      </c>
    </row>
    <row r="3988" spans="1:2" x14ac:dyDescent="0.25">
      <c r="A3988" s="62">
        <v>30171505</v>
      </c>
      <c r="B3988" s="63" t="s">
        <v>16418</v>
      </c>
    </row>
    <row r="3989" spans="1:2" x14ac:dyDescent="0.25">
      <c r="A3989" s="62">
        <v>30171506</v>
      </c>
      <c r="B3989" s="63" t="s">
        <v>13425</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16071</v>
      </c>
    </row>
    <row r="3994" spans="1:2" x14ac:dyDescent="0.25">
      <c r="A3994" s="62">
        <v>30171511</v>
      </c>
      <c r="B3994" s="63" t="s">
        <v>8817</v>
      </c>
    </row>
    <row r="3995" spans="1:2" x14ac:dyDescent="0.25">
      <c r="A3995" s="62">
        <v>30171512</v>
      </c>
      <c r="B3995" s="63" t="s">
        <v>10289</v>
      </c>
    </row>
    <row r="3996" spans="1:2" x14ac:dyDescent="0.25">
      <c r="A3996" s="62">
        <v>30171513</v>
      </c>
      <c r="B3996" s="63" t="s">
        <v>16000</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12414</v>
      </c>
    </row>
    <row r="4001" spans="1:2" x14ac:dyDescent="0.25">
      <c r="A4001" s="62">
        <v>30171607</v>
      </c>
      <c r="B4001" s="63" t="s">
        <v>14416</v>
      </c>
    </row>
    <row r="4002" spans="1:2" x14ac:dyDescent="0.25">
      <c r="A4002" s="62">
        <v>30171608</v>
      </c>
      <c r="B4002" s="63" t="s">
        <v>7139</v>
      </c>
    </row>
    <row r="4003" spans="1:2" x14ac:dyDescent="0.25">
      <c r="A4003" s="62">
        <v>30171609</v>
      </c>
      <c r="B4003" s="63" t="s">
        <v>9316</v>
      </c>
    </row>
    <row r="4004" spans="1:2" x14ac:dyDescent="0.25">
      <c r="A4004" s="62">
        <v>30171610</v>
      </c>
      <c r="B4004" s="63" t="s">
        <v>18496</v>
      </c>
    </row>
    <row r="4005" spans="1:2" x14ac:dyDescent="0.25">
      <c r="A4005" s="62">
        <v>30171611</v>
      </c>
      <c r="B4005" s="63" t="s">
        <v>18087</v>
      </c>
    </row>
    <row r="4006" spans="1:2" x14ac:dyDescent="0.25">
      <c r="A4006" s="62">
        <v>30171612</v>
      </c>
      <c r="B4006" s="63" t="s">
        <v>5307</v>
      </c>
    </row>
    <row r="4007" spans="1:2" x14ac:dyDescent="0.25">
      <c r="A4007" s="62">
        <v>30171613</v>
      </c>
      <c r="B4007" s="63" t="s">
        <v>6272</v>
      </c>
    </row>
    <row r="4008" spans="1:2" x14ac:dyDescent="0.25">
      <c r="A4008" s="62">
        <v>30171614</v>
      </c>
      <c r="B4008" s="63" t="s">
        <v>14948</v>
      </c>
    </row>
    <row r="4009" spans="1:2" x14ac:dyDescent="0.25">
      <c r="A4009" s="62">
        <v>30171615</v>
      </c>
      <c r="B4009" s="63" t="s">
        <v>14254</v>
      </c>
    </row>
    <row r="4010" spans="1:2" x14ac:dyDescent="0.25">
      <c r="A4010" s="62">
        <v>30171701</v>
      </c>
      <c r="B4010" s="63" t="s">
        <v>14276</v>
      </c>
    </row>
    <row r="4011" spans="1:2" x14ac:dyDescent="0.25">
      <c r="A4011" s="62">
        <v>30171703</v>
      </c>
      <c r="B4011" s="63" t="s">
        <v>12778</v>
      </c>
    </row>
    <row r="4012" spans="1:2" x14ac:dyDescent="0.25">
      <c r="A4012" s="62">
        <v>30171704</v>
      </c>
      <c r="B4012" s="63" t="s">
        <v>9444</v>
      </c>
    </row>
    <row r="4013" spans="1:2" x14ac:dyDescent="0.25">
      <c r="A4013" s="62">
        <v>30171705</v>
      </c>
      <c r="B4013" s="63" t="s">
        <v>15994</v>
      </c>
    </row>
    <row r="4014" spans="1:2" x14ac:dyDescent="0.25">
      <c r="A4014" s="62">
        <v>30171706</v>
      </c>
      <c r="B4014" s="63" t="s">
        <v>14361</v>
      </c>
    </row>
    <row r="4015" spans="1:2" x14ac:dyDescent="0.25">
      <c r="A4015" s="62">
        <v>30171707</v>
      </c>
      <c r="B4015" s="63" t="s">
        <v>11829</v>
      </c>
    </row>
    <row r="4016" spans="1:2" x14ac:dyDescent="0.25">
      <c r="A4016" s="62">
        <v>30171708</v>
      </c>
      <c r="B4016" s="63" t="s">
        <v>8212</v>
      </c>
    </row>
    <row r="4017" spans="1:2" x14ac:dyDescent="0.25">
      <c r="A4017" s="62">
        <v>30171709</v>
      </c>
      <c r="B4017" s="63" t="s">
        <v>15455</v>
      </c>
    </row>
    <row r="4018" spans="1:2" x14ac:dyDescent="0.25">
      <c r="A4018" s="62">
        <v>30171801</v>
      </c>
      <c r="B4018" s="63" t="s">
        <v>8839</v>
      </c>
    </row>
    <row r="4019" spans="1:2" x14ac:dyDescent="0.25">
      <c r="A4019" s="62">
        <v>30171802</v>
      </c>
      <c r="B4019" s="63" t="s">
        <v>9770</v>
      </c>
    </row>
    <row r="4020" spans="1:2" x14ac:dyDescent="0.25">
      <c r="A4020" s="62">
        <v>30171803</v>
      </c>
      <c r="B4020" s="63" t="s">
        <v>9182</v>
      </c>
    </row>
    <row r="4021" spans="1:2" x14ac:dyDescent="0.25">
      <c r="A4021" s="62">
        <v>30171901</v>
      </c>
      <c r="B4021" s="63" t="s">
        <v>6021</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10308</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10578</v>
      </c>
    </row>
    <row r="4032" spans="1:2" x14ac:dyDescent="0.25">
      <c r="A4032" s="62">
        <v>30181504</v>
      </c>
      <c r="B4032" s="63" t="s">
        <v>4058</v>
      </c>
    </row>
    <row r="4033" spans="1:2" x14ac:dyDescent="0.25">
      <c r="A4033" s="62">
        <v>30181505</v>
      </c>
      <c r="B4033" s="63" t="s">
        <v>16694</v>
      </c>
    </row>
    <row r="4034" spans="1:2" x14ac:dyDescent="0.25">
      <c r="A4034" s="62">
        <v>30181506</v>
      </c>
      <c r="B4034" s="63" t="s">
        <v>5407</v>
      </c>
    </row>
    <row r="4035" spans="1:2" x14ac:dyDescent="0.25">
      <c r="A4035" s="62">
        <v>30181507</v>
      </c>
      <c r="B4035" s="63" t="s">
        <v>6993</v>
      </c>
    </row>
    <row r="4036" spans="1:2" x14ac:dyDescent="0.25">
      <c r="A4036" s="62">
        <v>30181508</v>
      </c>
      <c r="B4036" s="63" t="s">
        <v>15191</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17560</v>
      </c>
    </row>
    <row r="4048" spans="1:2" x14ac:dyDescent="0.25">
      <c r="A4048" s="62">
        <v>30191602</v>
      </c>
      <c r="B4048" s="63" t="s">
        <v>4474</v>
      </c>
    </row>
    <row r="4049" spans="1:2" x14ac:dyDescent="0.25">
      <c r="A4049" s="62">
        <v>30191603</v>
      </c>
      <c r="B4049" s="63" t="s">
        <v>8867</v>
      </c>
    </row>
    <row r="4050" spans="1:2" x14ac:dyDescent="0.25">
      <c r="A4050" s="62">
        <v>30201501</v>
      </c>
      <c r="B4050" s="63" t="s">
        <v>18327</v>
      </c>
    </row>
    <row r="4051" spans="1:2" x14ac:dyDescent="0.25">
      <c r="A4051" s="62">
        <v>30201502</v>
      </c>
      <c r="B4051" s="63" t="s">
        <v>7036</v>
      </c>
    </row>
    <row r="4052" spans="1:2" x14ac:dyDescent="0.25">
      <c r="A4052" s="62">
        <v>30201601</v>
      </c>
      <c r="B4052" s="63" t="s">
        <v>2060</v>
      </c>
    </row>
    <row r="4053" spans="1:2" x14ac:dyDescent="0.25">
      <c r="A4053" s="62">
        <v>30201602</v>
      </c>
      <c r="B4053" s="63" t="s">
        <v>15090</v>
      </c>
    </row>
    <row r="4054" spans="1:2" x14ac:dyDescent="0.25">
      <c r="A4054" s="62">
        <v>30201603</v>
      </c>
      <c r="B4054" s="63" t="s">
        <v>6802</v>
      </c>
    </row>
    <row r="4055" spans="1:2" x14ac:dyDescent="0.25">
      <c r="A4055" s="62">
        <v>30201604</v>
      </c>
      <c r="B4055" s="63" t="s">
        <v>17589</v>
      </c>
    </row>
    <row r="4056" spans="1:2" x14ac:dyDescent="0.25">
      <c r="A4056" s="62">
        <v>30201605</v>
      </c>
      <c r="B4056" s="63" t="s">
        <v>7595</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12072</v>
      </c>
    </row>
    <row r="4066" spans="1:2" x14ac:dyDescent="0.25">
      <c r="A4066" s="62">
        <v>30201710</v>
      </c>
      <c r="B4066" s="63" t="s">
        <v>12666</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8736</v>
      </c>
    </row>
    <row r="4072" spans="1:2" x14ac:dyDescent="0.25">
      <c r="A4072" s="62">
        <v>30201901</v>
      </c>
      <c r="B4072" s="63" t="s">
        <v>3432</v>
      </c>
    </row>
    <row r="4073" spans="1:2" x14ac:dyDescent="0.25">
      <c r="A4073" s="62">
        <v>30201902</v>
      </c>
      <c r="B4073" s="63" t="s">
        <v>14972</v>
      </c>
    </row>
    <row r="4074" spans="1:2" x14ac:dyDescent="0.25">
      <c r="A4074" s="62">
        <v>30201903</v>
      </c>
      <c r="B4074" s="63" t="s">
        <v>2869</v>
      </c>
    </row>
    <row r="4075" spans="1:2" x14ac:dyDescent="0.25">
      <c r="A4075" s="62">
        <v>30201904</v>
      </c>
      <c r="B4075" s="63" t="s">
        <v>18589</v>
      </c>
    </row>
    <row r="4076" spans="1:2" x14ac:dyDescent="0.25">
      <c r="A4076" s="62">
        <v>30221001</v>
      </c>
      <c r="B4076" s="63" t="s">
        <v>6468</v>
      </c>
    </row>
    <row r="4077" spans="1:2" x14ac:dyDescent="0.25">
      <c r="A4077" s="62">
        <v>30221002</v>
      </c>
      <c r="B4077" s="63" t="s">
        <v>9773</v>
      </c>
    </row>
    <row r="4078" spans="1:2" x14ac:dyDescent="0.25">
      <c r="A4078" s="62">
        <v>30221003</v>
      </c>
      <c r="B4078" s="63" t="s">
        <v>7106</v>
      </c>
    </row>
    <row r="4079" spans="1:2" x14ac:dyDescent="0.25">
      <c r="A4079" s="62">
        <v>30221004</v>
      </c>
      <c r="B4079" s="63" t="s">
        <v>14620</v>
      </c>
    </row>
    <row r="4080" spans="1:2" x14ac:dyDescent="0.25">
      <c r="A4080" s="62">
        <v>30221005</v>
      </c>
      <c r="B4080" s="63" t="s">
        <v>17166</v>
      </c>
    </row>
    <row r="4081" spans="1:2" x14ac:dyDescent="0.25">
      <c r="A4081" s="62">
        <v>30221006</v>
      </c>
      <c r="B4081" s="63" t="s">
        <v>16411</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7614</v>
      </c>
    </row>
    <row r="4097" spans="1:2" x14ac:dyDescent="0.25">
      <c r="A4097" s="62">
        <v>30222009</v>
      </c>
      <c r="B4097" s="63" t="s">
        <v>9870</v>
      </c>
    </row>
    <row r="4098" spans="1:2" x14ac:dyDescent="0.25">
      <c r="A4098" s="62">
        <v>30222010</v>
      </c>
      <c r="B4098" s="63" t="s">
        <v>3470</v>
      </c>
    </row>
    <row r="4099" spans="1:2" x14ac:dyDescent="0.25">
      <c r="A4099" s="62">
        <v>30222011</v>
      </c>
      <c r="B4099" s="63" t="s">
        <v>5698</v>
      </c>
    </row>
    <row r="4100" spans="1:2" x14ac:dyDescent="0.25">
      <c r="A4100" s="62">
        <v>30222012</v>
      </c>
      <c r="B4100" s="63" t="s">
        <v>10508</v>
      </c>
    </row>
    <row r="4101" spans="1:2" x14ac:dyDescent="0.25">
      <c r="A4101" s="62">
        <v>30222013</v>
      </c>
      <c r="B4101" s="63" t="s">
        <v>12772</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12454</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18571</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11520</v>
      </c>
    </row>
    <row r="4124" spans="1:2" x14ac:dyDescent="0.25">
      <c r="A4124" s="62">
        <v>30222036</v>
      </c>
      <c r="B4124" s="63" t="s">
        <v>12668</v>
      </c>
    </row>
    <row r="4125" spans="1:2" x14ac:dyDescent="0.25">
      <c r="A4125" s="62">
        <v>30222037</v>
      </c>
      <c r="B4125" s="63" t="s">
        <v>17704</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14258</v>
      </c>
    </row>
    <row r="4131" spans="1:2" x14ac:dyDescent="0.25">
      <c r="A4131" s="62">
        <v>30222043</v>
      </c>
      <c r="B4131" s="63" t="s">
        <v>14266</v>
      </c>
    </row>
    <row r="4132" spans="1:2" x14ac:dyDescent="0.25">
      <c r="A4132" s="62">
        <v>30222044</v>
      </c>
      <c r="B4132" s="63" t="s">
        <v>9824</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14326</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14044</v>
      </c>
    </row>
    <row r="4144" spans="1:2" x14ac:dyDescent="0.25">
      <c r="A4144" s="62">
        <v>30222056</v>
      </c>
      <c r="B4144" s="63" t="s">
        <v>14711</v>
      </c>
    </row>
    <row r="4145" spans="1:2" x14ac:dyDescent="0.25">
      <c r="A4145" s="62">
        <v>30222057</v>
      </c>
      <c r="B4145" s="63" t="s">
        <v>10169</v>
      </c>
    </row>
    <row r="4146" spans="1:2" x14ac:dyDescent="0.25">
      <c r="A4146" s="62">
        <v>30222058</v>
      </c>
      <c r="B4146" s="63" t="s">
        <v>12508</v>
      </c>
    </row>
    <row r="4147" spans="1:2" x14ac:dyDescent="0.25">
      <c r="A4147" s="62">
        <v>30222059</v>
      </c>
      <c r="B4147" s="63" t="s">
        <v>5071</v>
      </c>
    </row>
    <row r="4148" spans="1:2" x14ac:dyDescent="0.25">
      <c r="A4148" s="62">
        <v>30222060</v>
      </c>
      <c r="B4148" s="63" t="s">
        <v>15010</v>
      </c>
    </row>
    <row r="4149" spans="1:2" x14ac:dyDescent="0.25">
      <c r="A4149" s="62">
        <v>30222061</v>
      </c>
      <c r="B4149" s="63" t="s">
        <v>18670</v>
      </c>
    </row>
    <row r="4150" spans="1:2" x14ac:dyDescent="0.25">
      <c r="A4150" s="62">
        <v>30222063</v>
      </c>
      <c r="B4150" s="63" t="s">
        <v>5907</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12861</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9875</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11740</v>
      </c>
    </row>
    <row r="4166" spans="1:2" x14ac:dyDescent="0.25">
      <c r="A4166" s="62">
        <v>30222116</v>
      </c>
      <c r="B4166" s="63" t="s">
        <v>5305</v>
      </c>
    </row>
    <row r="4167" spans="1:2" x14ac:dyDescent="0.25">
      <c r="A4167" s="62">
        <v>30222201</v>
      </c>
      <c r="B4167" s="63" t="s">
        <v>13115</v>
      </c>
    </row>
    <row r="4168" spans="1:2" x14ac:dyDescent="0.25">
      <c r="A4168" s="62">
        <v>30222202</v>
      </c>
      <c r="B4168" s="63" t="s">
        <v>18685</v>
      </c>
    </row>
    <row r="4169" spans="1:2" x14ac:dyDescent="0.25">
      <c r="A4169" s="62">
        <v>30222203</v>
      </c>
      <c r="B4169" s="63" t="s">
        <v>17351</v>
      </c>
    </row>
    <row r="4170" spans="1:2" x14ac:dyDescent="0.25">
      <c r="A4170" s="62">
        <v>30222204</v>
      </c>
      <c r="B4170" s="63" t="s">
        <v>11113</v>
      </c>
    </row>
    <row r="4171" spans="1:2" x14ac:dyDescent="0.25">
      <c r="A4171" s="62">
        <v>30222205</v>
      </c>
      <c r="B4171" s="63" t="s">
        <v>10840</v>
      </c>
    </row>
    <row r="4172" spans="1:2" x14ac:dyDescent="0.25">
      <c r="A4172" s="62">
        <v>30222206</v>
      </c>
      <c r="B4172" s="63" t="s">
        <v>14618</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4361</v>
      </c>
    </row>
    <row r="4180" spans="1:2" x14ac:dyDescent="0.25">
      <c r="A4180" s="62">
        <v>30222306</v>
      </c>
      <c r="B4180" s="63" t="s">
        <v>12016</v>
      </c>
    </row>
    <row r="4181" spans="1:2" x14ac:dyDescent="0.25">
      <c r="A4181" s="62">
        <v>30222307</v>
      </c>
      <c r="B4181" s="63" t="s">
        <v>15839</v>
      </c>
    </row>
    <row r="4182" spans="1:2" x14ac:dyDescent="0.25">
      <c r="A4182" s="62">
        <v>30222308</v>
      </c>
      <c r="B4182" s="63" t="s">
        <v>2528</v>
      </c>
    </row>
    <row r="4183" spans="1:2" x14ac:dyDescent="0.25">
      <c r="A4183" s="62">
        <v>30222309</v>
      </c>
      <c r="B4183" s="63" t="s">
        <v>10033</v>
      </c>
    </row>
    <row r="4184" spans="1:2" x14ac:dyDescent="0.25">
      <c r="A4184" s="62">
        <v>30222401</v>
      </c>
      <c r="B4184" s="63" t="s">
        <v>7164</v>
      </c>
    </row>
    <row r="4185" spans="1:2" x14ac:dyDescent="0.25">
      <c r="A4185" s="62">
        <v>30222402</v>
      </c>
      <c r="B4185" s="63" t="s">
        <v>13245</v>
      </c>
    </row>
    <row r="4186" spans="1:2" x14ac:dyDescent="0.25">
      <c r="A4186" s="62">
        <v>30222403</v>
      </c>
      <c r="B4186" s="63" t="s">
        <v>13482</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14939</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14111</v>
      </c>
    </row>
    <row r="4198" spans="1:2" x14ac:dyDescent="0.25">
      <c r="A4198" s="62">
        <v>30222506</v>
      </c>
      <c r="B4198" s="63" t="s">
        <v>8965</v>
      </c>
    </row>
    <row r="4199" spans="1:2" x14ac:dyDescent="0.25">
      <c r="A4199" s="62">
        <v>30222507</v>
      </c>
      <c r="B4199" s="63" t="s">
        <v>8101</v>
      </c>
    </row>
    <row r="4200" spans="1:2" x14ac:dyDescent="0.25">
      <c r="A4200" s="62">
        <v>30222601</v>
      </c>
      <c r="B4200" s="63" t="s">
        <v>14722</v>
      </c>
    </row>
    <row r="4201" spans="1:2" x14ac:dyDescent="0.25">
      <c r="A4201" s="62">
        <v>30222602</v>
      </c>
      <c r="B4201" s="63" t="s">
        <v>17469</v>
      </c>
    </row>
    <row r="4202" spans="1:2" x14ac:dyDescent="0.25">
      <c r="A4202" s="62">
        <v>30222603</v>
      </c>
      <c r="B4202" s="63" t="s">
        <v>2705</v>
      </c>
    </row>
    <row r="4203" spans="1:2" x14ac:dyDescent="0.25">
      <c r="A4203" s="62">
        <v>30222604</v>
      </c>
      <c r="B4203" s="63" t="s">
        <v>8121</v>
      </c>
    </row>
    <row r="4204" spans="1:2" x14ac:dyDescent="0.25">
      <c r="A4204" s="62">
        <v>30222605</v>
      </c>
      <c r="B4204" s="63" t="s">
        <v>14253</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7142</v>
      </c>
    </row>
    <row r="4214" spans="1:2" x14ac:dyDescent="0.25">
      <c r="A4214" s="62">
        <v>30222901</v>
      </c>
      <c r="B4214" s="63" t="s">
        <v>11340</v>
      </c>
    </row>
    <row r="4215" spans="1:2" x14ac:dyDescent="0.25">
      <c r="A4215" s="62">
        <v>30222902</v>
      </c>
      <c r="B4215" s="63" t="s">
        <v>16869</v>
      </c>
    </row>
    <row r="4216" spans="1:2" x14ac:dyDescent="0.25">
      <c r="A4216" s="62">
        <v>30222903</v>
      </c>
      <c r="B4216" s="63" t="s">
        <v>7054</v>
      </c>
    </row>
    <row r="4217" spans="1:2" x14ac:dyDescent="0.25">
      <c r="A4217" s="62">
        <v>30222904</v>
      </c>
      <c r="B4217" s="63" t="s">
        <v>13719</v>
      </c>
    </row>
    <row r="4218" spans="1:2" x14ac:dyDescent="0.25">
      <c r="A4218" s="62">
        <v>30223001</v>
      </c>
      <c r="B4218" s="63" t="s">
        <v>6151</v>
      </c>
    </row>
    <row r="4219" spans="1:2" x14ac:dyDescent="0.25">
      <c r="A4219" s="62">
        <v>30223002</v>
      </c>
      <c r="B4219" s="63" t="s">
        <v>13470</v>
      </c>
    </row>
    <row r="4220" spans="1:2" x14ac:dyDescent="0.25">
      <c r="A4220" s="62">
        <v>30223003</v>
      </c>
      <c r="B4220" s="63" t="s">
        <v>842</v>
      </c>
    </row>
    <row r="4221" spans="1:2" x14ac:dyDescent="0.25">
      <c r="A4221" s="62">
        <v>31101501</v>
      </c>
      <c r="B4221" s="63" t="s">
        <v>14933</v>
      </c>
    </row>
    <row r="4222" spans="1:2" x14ac:dyDescent="0.25">
      <c r="A4222" s="62">
        <v>31101502</v>
      </c>
      <c r="B4222" s="63" t="s">
        <v>13843</v>
      </c>
    </row>
    <row r="4223" spans="1:2" x14ac:dyDescent="0.25">
      <c r="A4223" s="62">
        <v>31101503</v>
      </c>
      <c r="B4223" s="63" t="s">
        <v>15736</v>
      </c>
    </row>
    <row r="4224" spans="1:2" x14ac:dyDescent="0.25">
      <c r="A4224" s="62">
        <v>31101504</v>
      </c>
      <c r="B4224" s="63" t="s">
        <v>6621</v>
      </c>
    </row>
    <row r="4225" spans="1:2" x14ac:dyDescent="0.25">
      <c r="A4225" s="62">
        <v>31101505</v>
      </c>
      <c r="B4225" s="63" t="s">
        <v>17758</v>
      </c>
    </row>
    <row r="4226" spans="1:2" x14ac:dyDescent="0.25">
      <c r="A4226" s="62">
        <v>31101506</v>
      </c>
      <c r="B4226" s="63" t="s">
        <v>11897</v>
      </c>
    </row>
    <row r="4227" spans="1:2" x14ac:dyDescent="0.25">
      <c r="A4227" s="62">
        <v>31101507</v>
      </c>
      <c r="B4227" s="63" t="s">
        <v>15109</v>
      </c>
    </row>
    <row r="4228" spans="1:2" x14ac:dyDescent="0.25">
      <c r="A4228" s="62">
        <v>31101508</v>
      </c>
      <c r="B4228" s="63" t="s">
        <v>10640</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15706</v>
      </c>
    </row>
    <row r="4233" spans="1:2" x14ac:dyDescent="0.25">
      <c r="A4233" s="62">
        <v>31101513</v>
      </c>
      <c r="B4233" s="63" t="s">
        <v>6072</v>
      </c>
    </row>
    <row r="4234" spans="1:2" x14ac:dyDescent="0.25">
      <c r="A4234" s="62">
        <v>31101514</v>
      </c>
      <c r="B4234" s="63" t="s">
        <v>9061</v>
      </c>
    </row>
    <row r="4235" spans="1:2" x14ac:dyDescent="0.25">
      <c r="A4235" s="62">
        <v>31101515</v>
      </c>
      <c r="B4235" s="63" t="s">
        <v>1064</v>
      </c>
    </row>
    <row r="4236" spans="1:2" x14ac:dyDescent="0.25">
      <c r="A4236" s="62">
        <v>31101516</v>
      </c>
      <c r="B4236" s="63" t="s">
        <v>16995</v>
      </c>
    </row>
    <row r="4237" spans="1:2" x14ac:dyDescent="0.25">
      <c r="A4237" s="62">
        <v>31101601</v>
      </c>
      <c r="B4237" s="63" t="s">
        <v>3621</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11535</v>
      </c>
    </row>
    <row r="4246" spans="1:2" x14ac:dyDescent="0.25">
      <c r="A4246" s="62">
        <v>31101610</v>
      </c>
      <c r="B4246" s="63" t="s">
        <v>3366</v>
      </c>
    </row>
    <row r="4247" spans="1:2" x14ac:dyDescent="0.25">
      <c r="A4247" s="62">
        <v>31101611</v>
      </c>
      <c r="B4247" s="63" t="s">
        <v>7226</v>
      </c>
    </row>
    <row r="4248" spans="1:2" x14ac:dyDescent="0.25">
      <c r="A4248" s="62">
        <v>31101612</v>
      </c>
      <c r="B4248" s="63" t="s">
        <v>16799</v>
      </c>
    </row>
    <row r="4249" spans="1:2" x14ac:dyDescent="0.25">
      <c r="A4249" s="62">
        <v>31101613</v>
      </c>
      <c r="B4249" s="63" t="s">
        <v>12326</v>
      </c>
    </row>
    <row r="4250" spans="1:2" x14ac:dyDescent="0.25">
      <c r="A4250" s="62">
        <v>31101614</v>
      </c>
      <c r="B4250" s="63" t="s">
        <v>18707</v>
      </c>
    </row>
    <row r="4251" spans="1:2" x14ac:dyDescent="0.25">
      <c r="A4251" s="62">
        <v>31101615</v>
      </c>
      <c r="B4251" s="63" t="s">
        <v>10361</v>
      </c>
    </row>
    <row r="4252" spans="1:2" x14ac:dyDescent="0.25">
      <c r="A4252" s="62">
        <v>31101616</v>
      </c>
      <c r="B4252" s="63" t="s">
        <v>17424</v>
      </c>
    </row>
    <row r="4253" spans="1:2" x14ac:dyDescent="0.25">
      <c r="A4253" s="62">
        <v>31101701</v>
      </c>
      <c r="B4253" s="63" t="s">
        <v>18182</v>
      </c>
    </row>
    <row r="4254" spans="1:2" x14ac:dyDescent="0.25">
      <c r="A4254" s="62">
        <v>31101702</v>
      </c>
      <c r="B4254" s="63" t="s">
        <v>14763</v>
      </c>
    </row>
    <row r="4255" spans="1:2" x14ac:dyDescent="0.25">
      <c r="A4255" s="62">
        <v>31101703</v>
      </c>
      <c r="B4255" s="63" t="s">
        <v>11229</v>
      </c>
    </row>
    <row r="4256" spans="1:2" x14ac:dyDescent="0.25">
      <c r="A4256" s="62">
        <v>31101704</v>
      </c>
      <c r="B4256" s="63" t="s">
        <v>15554</v>
      </c>
    </row>
    <row r="4257" spans="1:2" x14ac:dyDescent="0.25">
      <c r="A4257" s="62">
        <v>31101705</v>
      </c>
      <c r="B4257" s="63" t="s">
        <v>3397</v>
      </c>
    </row>
    <row r="4258" spans="1:2" x14ac:dyDescent="0.25">
      <c r="A4258" s="62">
        <v>31101706</v>
      </c>
      <c r="B4258" s="63" t="s">
        <v>17164</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15076</v>
      </c>
    </row>
    <row r="4264" spans="1:2" x14ac:dyDescent="0.25">
      <c r="A4264" s="62">
        <v>31101712</v>
      </c>
      <c r="B4264" s="63" t="s">
        <v>10035</v>
      </c>
    </row>
    <row r="4265" spans="1:2" x14ac:dyDescent="0.25">
      <c r="A4265" s="62">
        <v>31101713</v>
      </c>
      <c r="B4265" s="63" t="s">
        <v>7690</v>
      </c>
    </row>
    <row r="4266" spans="1:2" x14ac:dyDescent="0.25">
      <c r="A4266" s="62">
        <v>31101714</v>
      </c>
      <c r="B4266" s="63" t="s">
        <v>5025</v>
      </c>
    </row>
    <row r="4267" spans="1:2" x14ac:dyDescent="0.25">
      <c r="A4267" s="62">
        <v>31101715</v>
      </c>
      <c r="B4267" s="63" t="s">
        <v>4237</v>
      </c>
    </row>
    <row r="4268" spans="1:2" x14ac:dyDescent="0.25">
      <c r="A4268" s="62">
        <v>31101716</v>
      </c>
      <c r="B4268" s="63" t="s">
        <v>9063</v>
      </c>
    </row>
    <row r="4269" spans="1:2" x14ac:dyDescent="0.25">
      <c r="A4269" s="62">
        <v>31101801</v>
      </c>
      <c r="B4269" s="63" t="s">
        <v>12780</v>
      </c>
    </row>
    <row r="4270" spans="1:2" x14ac:dyDescent="0.25">
      <c r="A4270" s="62">
        <v>31101802</v>
      </c>
      <c r="B4270" s="63" t="s">
        <v>6325</v>
      </c>
    </row>
    <row r="4271" spans="1:2" x14ac:dyDescent="0.25">
      <c r="A4271" s="62">
        <v>31101803</v>
      </c>
      <c r="B4271" s="63" t="s">
        <v>9923</v>
      </c>
    </row>
    <row r="4272" spans="1:2" x14ac:dyDescent="0.25">
      <c r="A4272" s="62">
        <v>31101804</v>
      </c>
      <c r="B4272" s="63" t="s">
        <v>11743</v>
      </c>
    </row>
    <row r="4273" spans="1:2" x14ac:dyDescent="0.25">
      <c r="A4273" s="62">
        <v>31101805</v>
      </c>
      <c r="B4273" s="63" t="s">
        <v>16881</v>
      </c>
    </row>
    <row r="4274" spans="1:2" x14ac:dyDescent="0.25">
      <c r="A4274" s="62">
        <v>31101806</v>
      </c>
      <c r="B4274" s="63" t="s">
        <v>14543</v>
      </c>
    </row>
    <row r="4275" spans="1:2" x14ac:dyDescent="0.25">
      <c r="A4275" s="62">
        <v>31101807</v>
      </c>
      <c r="B4275" s="63" t="s">
        <v>224</v>
      </c>
    </row>
    <row r="4276" spans="1:2" x14ac:dyDescent="0.25">
      <c r="A4276" s="62">
        <v>31101808</v>
      </c>
      <c r="B4276" s="63" t="s">
        <v>4281</v>
      </c>
    </row>
    <row r="4277" spans="1:2" x14ac:dyDescent="0.25">
      <c r="A4277" s="62">
        <v>31101809</v>
      </c>
      <c r="B4277" s="63" t="s">
        <v>14797</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7506</v>
      </c>
    </row>
    <row r="4282" spans="1:2" x14ac:dyDescent="0.25">
      <c r="A4282" s="62">
        <v>31101814</v>
      </c>
      <c r="B4282" s="63" t="s">
        <v>17872</v>
      </c>
    </row>
    <row r="4283" spans="1:2" x14ac:dyDescent="0.25">
      <c r="A4283" s="62">
        <v>31101815</v>
      </c>
      <c r="B4283" s="63" t="s">
        <v>13600</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10022</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16629</v>
      </c>
    </row>
    <row r="4305" spans="1:2" x14ac:dyDescent="0.25">
      <c r="A4305" s="62">
        <v>31102009</v>
      </c>
      <c r="B4305" s="63" t="s">
        <v>13165</v>
      </c>
    </row>
    <row r="4306" spans="1:2" x14ac:dyDescent="0.25">
      <c r="A4306" s="62">
        <v>31102010</v>
      </c>
      <c r="B4306" s="63" t="s">
        <v>1601</v>
      </c>
    </row>
    <row r="4307" spans="1:2" x14ac:dyDescent="0.25">
      <c r="A4307" s="62">
        <v>31102011</v>
      </c>
      <c r="B4307" s="63" t="s">
        <v>14528</v>
      </c>
    </row>
    <row r="4308" spans="1:2" x14ac:dyDescent="0.25">
      <c r="A4308" s="62">
        <v>31102012</v>
      </c>
      <c r="B4308" s="63" t="s">
        <v>13060</v>
      </c>
    </row>
    <row r="4309" spans="1:2" x14ac:dyDescent="0.25">
      <c r="A4309" s="62">
        <v>31102013</v>
      </c>
      <c r="B4309" s="63" t="s">
        <v>5336</v>
      </c>
    </row>
    <row r="4310" spans="1:2" x14ac:dyDescent="0.25">
      <c r="A4310" s="62">
        <v>31102014</v>
      </c>
      <c r="B4310" s="63" t="s">
        <v>7695</v>
      </c>
    </row>
    <row r="4311" spans="1:2" x14ac:dyDescent="0.25">
      <c r="A4311" s="62">
        <v>31102015</v>
      </c>
      <c r="B4311" s="63" t="s">
        <v>18594</v>
      </c>
    </row>
    <row r="4312" spans="1:2" x14ac:dyDescent="0.25">
      <c r="A4312" s="62">
        <v>31102016</v>
      </c>
      <c r="B4312" s="63" t="s">
        <v>3592</v>
      </c>
    </row>
    <row r="4313" spans="1:2" x14ac:dyDescent="0.25">
      <c r="A4313" s="62">
        <v>31102101</v>
      </c>
      <c r="B4313" s="63" t="s">
        <v>5075</v>
      </c>
    </row>
    <row r="4314" spans="1:2" x14ac:dyDescent="0.25">
      <c r="A4314" s="62">
        <v>31102102</v>
      </c>
      <c r="B4314" s="63" t="s">
        <v>15020</v>
      </c>
    </row>
    <row r="4315" spans="1:2" x14ac:dyDescent="0.25">
      <c r="A4315" s="62">
        <v>31102103</v>
      </c>
      <c r="B4315" s="63" t="s">
        <v>81</v>
      </c>
    </row>
    <row r="4316" spans="1:2" x14ac:dyDescent="0.25">
      <c r="A4316" s="62">
        <v>31102104</v>
      </c>
      <c r="B4316" s="63" t="s">
        <v>15144</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14128</v>
      </c>
    </row>
    <row r="4321" spans="1:2" x14ac:dyDescent="0.25">
      <c r="A4321" s="62">
        <v>31102109</v>
      </c>
      <c r="B4321" s="63" t="s">
        <v>432</v>
      </c>
    </row>
    <row r="4322" spans="1:2" x14ac:dyDescent="0.25">
      <c r="A4322" s="62">
        <v>31102110</v>
      </c>
      <c r="B4322" s="63" t="s">
        <v>17135</v>
      </c>
    </row>
    <row r="4323" spans="1:2" x14ac:dyDescent="0.25">
      <c r="A4323" s="62">
        <v>31102111</v>
      </c>
      <c r="B4323" s="63" t="s">
        <v>11943</v>
      </c>
    </row>
    <row r="4324" spans="1:2" x14ac:dyDescent="0.25">
      <c r="A4324" s="62">
        <v>31102112</v>
      </c>
      <c r="B4324" s="63" t="s">
        <v>8543</v>
      </c>
    </row>
    <row r="4325" spans="1:2" x14ac:dyDescent="0.25">
      <c r="A4325" s="62">
        <v>31102113</v>
      </c>
      <c r="B4325" s="63" t="s">
        <v>17804</v>
      </c>
    </row>
    <row r="4326" spans="1:2" x14ac:dyDescent="0.25">
      <c r="A4326" s="62">
        <v>31102114</v>
      </c>
      <c r="B4326" s="63" t="s">
        <v>12150</v>
      </c>
    </row>
    <row r="4327" spans="1:2" x14ac:dyDescent="0.25">
      <c r="A4327" s="62">
        <v>31102115</v>
      </c>
      <c r="B4327" s="63" t="s">
        <v>9765</v>
      </c>
    </row>
    <row r="4328" spans="1:2" x14ac:dyDescent="0.25">
      <c r="A4328" s="62">
        <v>31102116</v>
      </c>
      <c r="B4328" s="63" t="s">
        <v>15336</v>
      </c>
    </row>
    <row r="4329" spans="1:2" x14ac:dyDescent="0.25">
      <c r="A4329" s="62">
        <v>31102201</v>
      </c>
      <c r="B4329" s="63" t="s">
        <v>12184</v>
      </c>
    </row>
    <row r="4330" spans="1:2" x14ac:dyDescent="0.25">
      <c r="A4330" s="62">
        <v>31102202</v>
      </c>
      <c r="B4330" s="63" t="s">
        <v>12108</v>
      </c>
    </row>
    <row r="4331" spans="1:2" x14ac:dyDescent="0.25">
      <c r="A4331" s="62">
        <v>31102203</v>
      </c>
      <c r="B4331" s="63" t="s">
        <v>6115</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9540</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6568</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14878</v>
      </c>
    </row>
    <row r="4349" spans="1:2" x14ac:dyDescent="0.25">
      <c r="A4349" s="62">
        <v>31102305</v>
      </c>
      <c r="B4349" s="63" t="s">
        <v>7827</v>
      </c>
    </row>
    <row r="4350" spans="1:2" x14ac:dyDescent="0.25">
      <c r="A4350" s="62">
        <v>31102306</v>
      </c>
      <c r="B4350" s="63" t="s">
        <v>1466</v>
      </c>
    </row>
    <row r="4351" spans="1:2" x14ac:dyDescent="0.25">
      <c r="A4351" s="62">
        <v>31102307</v>
      </c>
      <c r="B4351" s="63" t="s">
        <v>4883</v>
      </c>
    </row>
    <row r="4352" spans="1:2" x14ac:dyDescent="0.25">
      <c r="A4352" s="62">
        <v>31102308</v>
      </c>
      <c r="B4352" s="63" t="s">
        <v>7911</v>
      </c>
    </row>
    <row r="4353" spans="1:2" x14ac:dyDescent="0.25">
      <c r="A4353" s="62">
        <v>31102309</v>
      </c>
      <c r="B4353" s="63" t="s">
        <v>9697</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14204</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16943</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17036</v>
      </c>
    </row>
    <row r="4366" spans="1:2" x14ac:dyDescent="0.25">
      <c r="A4366" s="62">
        <v>31102406</v>
      </c>
      <c r="B4366" s="63" t="s">
        <v>14083</v>
      </c>
    </row>
    <row r="4367" spans="1:2" x14ac:dyDescent="0.25">
      <c r="A4367" s="62">
        <v>31102407</v>
      </c>
      <c r="B4367" s="63" t="s">
        <v>8317</v>
      </c>
    </row>
    <row r="4368" spans="1:2" x14ac:dyDescent="0.25">
      <c r="A4368" s="62">
        <v>31102408</v>
      </c>
      <c r="B4368" s="63" t="s">
        <v>17198</v>
      </c>
    </row>
    <row r="4369" spans="1:2" x14ac:dyDescent="0.25">
      <c r="A4369" s="62">
        <v>31102409</v>
      </c>
      <c r="B4369" s="63" t="s">
        <v>778</v>
      </c>
    </row>
    <row r="4370" spans="1:2" x14ac:dyDescent="0.25">
      <c r="A4370" s="62">
        <v>31102410</v>
      </c>
      <c r="B4370" s="63" t="s">
        <v>11944</v>
      </c>
    </row>
    <row r="4371" spans="1:2" x14ac:dyDescent="0.25">
      <c r="A4371" s="62">
        <v>31102411</v>
      </c>
      <c r="B4371" s="63" t="s">
        <v>6622</v>
      </c>
    </row>
    <row r="4372" spans="1:2" x14ac:dyDescent="0.25">
      <c r="A4372" s="62">
        <v>31102412</v>
      </c>
      <c r="B4372" s="63" t="s">
        <v>10773</v>
      </c>
    </row>
    <row r="4373" spans="1:2" x14ac:dyDescent="0.25">
      <c r="A4373" s="62">
        <v>31102413</v>
      </c>
      <c r="B4373" s="63" t="s">
        <v>18400</v>
      </c>
    </row>
    <row r="4374" spans="1:2" x14ac:dyDescent="0.25">
      <c r="A4374" s="62">
        <v>31102414</v>
      </c>
      <c r="B4374" s="63" t="s">
        <v>15150</v>
      </c>
    </row>
    <row r="4375" spans="1:2" x14ac:dyDescent="0.25">
      <c r="A4375" s="62">
        <v>31102415</v>
      </c>
      <c r="B4375" s="63" t="s">
        <v>9134</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17926</v>
      </c>
    </row>
    <row r="4380" spans="1:2" x14ac:dyDescent="0.25">
      <c r="A4380" s="62">
        <v>31111504</v>
      </c>
      <c r="B4380" s="63" t="s">
        <v>16680</v>
      </c>
    </row>
    <row r="4381" spans="1:2" x14ac:dyDescent="0.25">
      <c r="A4381" s="62">
        <v>31111505</v>
      </c>
      <c r="B4381" s="63" t="s">
        <v>11995</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17430</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12883</v>
      </c>
    </row>
    <row r="4397" spans="1:2" x14ac:dyDescent="0.25">
      <c r="A4397" s="62">
        <v>31111604</v>
      </c>
      <c r="B4397" s="63" t="s">
        <v>3545</v>
      </c>
    </row>
    <row r="4398" spans="1:2" x14ac:dyDescent="0.25">
      <c r="A4398" s="62">
        <v>31111605</v>
      </c>
      <c r="B4398" s="63" t="s">
        <v>10650</v>
      </c>
    </row>
    <row r="4399" spans="1:2" x14ac:dyDescent="0.25">
      <c r="A4399" s="62">
        <v>31111606</v>
      </c>
      <c r="B4399" s="63" t="s">
        <v>17681</v>
      </c>
    </row>
    <row r="4400" spans="1:2" x14ac:dyDescent="0.25">
      <c r="A4400" s="62">
        <v>31111607</v>
      </c>
      <c r="B4400" s="63" t="s">
        <v>10580</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10300</v>
      </c>
    </row>
    <row r="4407" spans="1:2" x14ac:dyDescent="0.25">
      <c r="A4407" s="62">
        <v>31111614</v>
      </c>
      <c r="B4407" s="63" t="s">
        <v>5213</v>
      </c>
    </row>
    <row r="4408" spans="1:2" x14ac:dyDescent="0.25">
      <c r="A4408" s="62">
        <v>31111615</v>
      </c>
      <c r="B4408" s="63" t="s">
        <v>6755</v>
      </c>
    </row>
    <row r="4409" spans="1:2" x14ac:dyDescent="0.25">
      <c r="A4409" s="62">
        <v>31111616</v>
      </c>
      <c r="B4409" s="63" t="s">
        <v>3002</v>
      </c>
    </row>
    <row r="4410" spans="1:2" x14ac:dyDescent="0.25">
      <c r="A4410" s="62">
        <v>31111617</v>
      </c>
      <c r="B4410" s="63" t="s">
        <v>13230</v>
      </c>
    </row>
    <row r="4411" spans="1:2" x14ac:dyDescent="0.25">
      <c r="A4411" s="62">
        <v>31111701</v>
      </c>
      <c r="B4411" s="63" t="s">
        <v>15022</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15046</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14165</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6810</v>
      </c>
    </row>
    <row r="4429" spans="1:2" x14ac:dyDescent="0.25">
      <c r="A4429" s="62">
        <v>31121002</v>
      </c>
      <c r="B4429" s="63" t="s">
        <v>5624</v>
      </c>
    </row>
    <row r="4430" spans="1:2" x14ac:dyDescent="0.25">
      <c r="A4430" s="62">
        <v>31121003</v>
      </c>
      <c r="B4430" s="63" t="s">
        <v>9227</v>
      </c>
    </row>
    <row r="4431" spans="1:2" x14ac:dyDescent="0.25">
      <c r="A4431" s="62">
        <v>31121004</v>
      </c>
      <c r="B4431" s="63" t="s">
        <v>12021</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11656</v>
      </c>
    </row>
    <row r="4436" spans="1:2" x14ac:dyDescent="0.25">
      <c r="A4436" s="62">
        <v>31121009</v>
      </c>
      <c r="B4436" s="63" t="s">
        <v>16696</v>
      </c>
    </row>
    <row r="4437" spans="1:2" x14ac:dyDescent="0.25">
      <c r="A4437" s="62">
        <v>31121010</v>
      </c>
      <c r="B4437" s="63" t="s">
        <v>7987</v>
      </c>
    </row>
    <row r="4438" spans="1:2" x14ac:dyDescent="0.25">
      <c r="A4438" s="62">
        <v>31121011</v>
      </c>
      <c r="B4438" s="63" t="s">
        <v>13785</v>
      </c>
    </row>
    <row r="4439" spans="1:2" x14ac:dyDescent="0.25">
      <c r="A4439" s="62">
        <v>31121012</v>
      </c>
      <c r="B4439" s="63" t="s">
        <v>15504</v>
      </c>
    </row>
    <row r="4440" spans="1:2" x14ac:dyDescent="0.25">
      <c r="A4440" s="62">
        <v>31121013</v>
      </c>
      <c r="B4440" s="63" t="s">
        <v>7662</v>
      </c>
    </row>
    <row r="4441" spans="1:2" x14ac:dyDescent="0.25">
      <c r="A4441" s="62">
        <v>31121014</v>
      </c>
      <c r="B4441" s="63" t="s">
        <v>12523</v>
      </c>
    </row>
    <row r="4442" spans="1:2" x14ac:dyDescent="0.25">
      <c r="A4442" s="62">
        <v>31121015</v>
      </c>
      <c r="B4442" s="63" t="s">
        <v>13675</v>
      </c>
    </row>
    <row r="4443" spans="1:2" x14ac:dyDescent="0.25">
      <c r="A4443" s="62">
        <v>31121016</v>
      </c>
      <c r="B4443" s="63" t="s">
        <v>13483</v>
      </c>
    </row>
    <row r="4444" spans="1:2" x14ac:dyDescent="0.25">
      <c r="A4444" s="62">
        <v>31121017</v>
      </c>
      <c r="B4444" s="63" t="s">
        <v>17573</v>
      </c>
    </row>
    <row r="4445" spans="1:2" x14ac:dyDescent="0.25">
      <c r="A4445" s="62">
        <v>31121018</v>
      </c>
      <c r="B4445" s="63" t="s">
        <v>16847</v>
      </c>
    </row>
    <row r="4446" spans="1:2" x14ac:dyDescent="0.25">
      <c r="A4446" s="62">
        <v>31121019</v>
      </c>
      <c r="B4446" s="63" t="s">
        <v>12348</v>
      </c>
    </row>
    <row r="4447" spans="1:2" x14ac:dyDescent="0.25">
      <c r="A4447" s="62">
        <v>31121101</v>
      </c>
      <c r="B4447" s="63" t="s">
        <v>17588</v>
      </c>
    </row>
    <row r="4448" spans="1:2" x14ac:dyDescent="0.25">
      <c r="A4448" s="62">
        <v>31121102</v>
      </c>
      <c r="B4448" s="63" t="s">
        <v>9373</v>
      </c>
    </row>
    <row r="4449" spans="1:2" x14ac:dyDescent="0.25">
      <c r="A4449" s="62">
        <v>31121103</v>
      </c>
      <c r="B4449" s="63" t="s">
        <v>17163</v>
      </c>
    </row>
    <row r="4450" spans="1:2" x14ac:dyDescent="0.25">
      <c r="A4450" s="62">
        <v>31121104</v>
      </c>
      <c r="B4450" s="63" t="s">
        <v>9874</v>
      </c>
    </row>
    <row r="4451" spans="1:2" x14ac:dyDescent="0.25">
      <c r="A4451" s="62">
        <v>31121105</v>
      </c>
      <c r="B4451" s="63" t="s">
        <v>7115</v>
      </c>
    </row>
    <row r="4452" spans="1:2" x14ac:dyDescent="0.25">
      <c r="A4452" s="62">
        <v>31121106</v>
      </c>
      <c r="B4452" s="63" t="s">
        <v>8059</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7847</v>
      </c>
    </row>
    <row r="4458" spans="1:2" x14ac:dyDescent="0.25">
      <c r="A4458" s="62">
        <v>31121112</v>
      </c>
      <c r="B4458" s="63" t="s">
        <v>14563</v>
      </c>
    </row>
    <row r="4459" spans="1:2" x14ac:dyDescent="0.25">
      <c r="A4459" s="62">
        <v>31121113</v>
      </c>
      <c r="B4459" s="63" t="s">
        <v>17356</v>
      </c>
    </row>
    <row r="4460" spans="1:2" x14ac:dyDescent="0.25">
      <c r="A4460" s="62">
        <v>31121114</v>
      </c>
      <c r="B4460" s="63" t="s">
        <v>15470</v>
      </c>
    </row>
    <row r="4461" spans="1:2" x14ac:dyDescent="0.25">
      <c r="A4461" s="62">
        <v>31121115</v>
      </c>
      <c r="B4461" s="63" t="s">
        <v>8482</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17226</v>
      </c>
    </row>
    <row r="4466" spans="1:2" x14ac:dyDescent="0.25">
      <c r="A4466" s="62">
        <v>31121201</v>
      </c>
      <c r="B4466" s="63" t="s">
        <v>13898</v>
      </c>
    </row>
    <row r="4467" spans="1:2" x14ac:dyDescent="0.25">
      <c r="A4467" s="62">
        <v>31121202</v>
      </c>
      <c r="B4467" s="63" t="s">
        <v>12145</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18756</v>
      </c>
    </row>
    <row r="4472" spans="1:2" x14ac:dyDescent="0.25">
      <c r="A4472" s="62">
        <v>31121207</v>
      </c>
      <c r="B4472" s="63" t="s">
        <v>7508</v>
      </c>
    </row>
    <row r="4473" spans="1:2" x14ac:dyDescent="0.25">
      <c r="A4473" s="62">
        <v>31121208</v>
      </c>
      <c r="B4473" s="63" t="s">
        <v>2239</v>
      </c>
    </row>
    <row r="4474" spans="1:2" x14ac:dyDescent="0.25">
      <c r="A4474" s="62">
        <v>31121209</v>
      </c>
      <c r="B4474" s="63" t="s">
        <v>14710</v>
      </c>
    </row>
    <row r="4475" spans="1:2" x14ac:dyDescent="0.25">
      <c r="A4475" s="62">
        <v>31121210</v>
      </c>
      <c r="B4475" s="63" t="s">
        <v>7438</v>
      </c>
    </row>
    <row r="4476" spans="1:2" x14ac:dyDescent="0.25">
      <c r="A4476" s="62">
        <v>31121211</v>
      </c>
      <c r="B4476" s="63" t="s">
        <v>5280</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11406</v>
      </c>
    </row>
    <row r="4491" spans="1:2" x14ac:dyDescent="0.25">
      <c r="A4491" s="62">
        <v>31121307</v>
      </c>
      <c r="B4491" s="63" t="s">
        <v>8950</v>
      </c>
    </row>
    <row r="4492" spans="1:2" x14ac:dyDescent="0.25">
      <c r="A4492" s="62">
        <v>31121308</v>
      </c>
      <c r="B4492" s="63" t="s">
        <v>9416</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3344</v>
      </c>
    </row>
    <row r="4499" spans="1:2" x14ac:dyDescent="0.25">
      <c r="A4499" s="62">
        <v>31121315</v>
      </c>
      <c r="B4499" s="63" t="s">
        <v>17099</v>
      </c>
    </row>
    <row r="4500" spans="1:2" x14ac:dyDescent="0.25">
      <c r="A4500" s="62">
        <v>31121316</v>
      </c>
      <c r="B4500" s="63" t="s">
        <v>10682</v>
      </c>
    </row>
    <row r="4501" spans="1:2" x14ac:dyDescent="0.25">
      <c r="A4501" s="62">
        <v>31121317</v>
      </c>
      <c r="B4501" s="63" t="s">
        <v>4827</v>
      </c>
    </row>
    <row r="4502" spans="1:2" x14ac:dyDescent="0.25">
      <c r="A4502" s="62">
        <v>31121318</v>
      </c>
      <c r="B4502" s="63" t="s">
        <v>13142</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17142</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17922</v>
      </c>
    </row>
    <row r="4530" spans="1:2" x14ac:dyDescent="0.25">
      <c r="A4530" s="62">
        <v>31121508</v>
      </c>
      <c r="B4530" s="63" t="s">
        <v>5153</v>
      </c>
    </row>
    <row r="4531" spans="1:2" x14ac:dyDescent="0.25">
      <c r="A4531" s="62">
        <v>31121509</v>
      </c>
      <c r="B4531" s="63" t="s">
        <v>17000</v>
      </c>
    </row>
    <row r="4532" spans="1:2" x14ac:dyDescent="0.25">
      <c r="A4532" s="62">
        <v>31121510</v>
      </c>
      <c r="B4532" s="63" t="s">
        <v>9320</v>
      </c>
    </row>
    <row r="4533" spans="1:2" x14ac:dyDescent="0.25">
      <c r="A4533" s="62">
        <v>31121511</v>
      </c>
      <c r="B4533" s="63" t="s">
        <v>11488</v>
      </c>
    </row>
    <row r="4534" spans="1:2" x14ac:dyDescent="0.25">
      <c r="A4534" s="62">
        <v>31121512</v>
      </c>
      <c r="B4534" s="63" t="s">
        <v>13561</v>
      </c>
    </row>
    <row r="4535" spans="1:2" x14ac:dyDescent="0.25">
      <c r="A4535" s="62">
        <v>31121513</v>
      </c>
      <c r="B4535" s="63" t="s">
        <v>4427</v>
      </c>
    </row>
    <row r="4536" spans="1:2" x14ac:dyDescent="0.25">
      <c r="A4536" s="62">
        <v>31121514</v>
      </c>
      <c r="B4536" s="63" t="s">
        <v>17237</v>
      </c>
    </row>
    <row r="4537" spans="1:2" x14ac:dyDescent="0.25">
      <c r="A4537" s="62">
        <v>31121515</v>
      </c>
      <c r="B4537" s="63" t="s">
        <v>14192</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13099</v>
      </c>
    </row>
    <row r="4547" spans="1:2" x14ac:dyDescent="0.25">
      <c r="A4547" s="62">
        <v>31121606</v>
      </c>
      <c r="B4547" s="63" t="s">
        <v>2030</v>
      </c>
    </row>
    <row r="4548" spans="1:2" x14ac:dyDescent="0.25">
      <c r="A4548" s="62">
        <v>31121607</v>
      </c>
      <c r="B4548" s="63" t="s">
        <v>6082</v>
      </c>
    </row>
    <row r="4549" spans="1:2" x14ac:dyDescent="0.25">
      <c r="A4549" s="62">
        <v>31121608</v>
      </c>
      <c r="B4549" s="63" t="s">
        <v>9685</v>
      </c>
    </row>
    <row r="4550" spans="1:2" x14ac:dyDescent="0.25">
      <c r="A4550" s="62">
        <v>31121609</v>
      </c>
      <c r="B4550" s="63" t="s">
        <v>3800</v>
      </c>
    </row>
    <row r="4551" spans="1:2" x14ac:dyDescent="0.25">
      <c r="A4551" s="62">
        <v>31121610</v>
      </c>
      <c r="B4551" s="63" t="s">
        <v>14952</v>
      </c>
    </row>
    <row r="4552" spans="1:2" x14ac:dyDescent="0.25">
      <c r="A4552" s="62">
        <v>31121611</v>
      </c>
      <c r="B4552" s="63" t="s">
        <v>13071</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5918</v>
      </c>
    </row>
    <row r="4559" spans="1:2" x14ac:dyDescent="0.25">
      <c r="A4559" s="62">
        <v>31121703</v>
      </c>
      <c r="B4559" s="63" t="s">
        <v>13378</v>
      </c>
    </row>
    <row r="4560" spans="1:2" x14ac:dyDescent="0.25">
      <c r="A4560" s="62">
        <v>31121704</v>
      </c>
      <c r="B4560" s="63" t="s">
        <v>14267</v>
      </c>
    </row>
    <row r="4561" spans="1:2" x14ac:dyDescent="0.25">
      <c r="A4561" s="62">
        <v>31121705</v>
      </c>
      <c r="B4561" s="63" t="s">
        <v>13125</v>
      </c>
    </row>
    <row r="4562" spans="1:2" x14ac:dyDescent="0.25">
      <c r="A4562" s="62">
        <v>31121706</v>
      </c>
      <c r="B4562" s="63" t="s">
        <v>14198</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9682</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9166</v>
      </c>
    </row>
    <row r="4578" spans="1:2" x14ac:dyDescent="0.25">
      <c r="A4578" s="62">
        <v>31121803</v>
      </c>
      <c r="B4578" s="63" t="s">
        <v>10067</v>
      </c>
    </row>
    <row r="4579" spans="1:2" x14ac:dyDescent="0.25">
      <c r="A4579" s="62">
        <v>31121804</v>
      </c>
      <c r="B4579" s="63" t="s">
        <v>12987</v>
      </c>
    </row>
    <row r="4580" spans="1:2" x14ac:dyDescent="0.25">
      <c r="A4580" s="62">
        <v>31121805</v>
      </c>
      <c r="B4580" s="63" t="s">
        <v>10652</v>
      </c>
    </row>
    <row r="4581" spans="1:2" x14ac:dyDescent="0.25">
      <c r="A4581" s="62">
        <v>31121806</v>
      </c>
      <c r="B4581" s="63" t="s">
        <v>6552</v>
      </c>
    </row>
    <row r="4582" spans="1:2" x14ac:dyDescent="0.25">
      <c r="A4582" s="62">
        <v>31121807</v>
      </c>
      <c r="B4582" s="63" t="s">
        <v>2999</v>
      </c>
    </row>
    <row r="4583" spans="1:2" x14ac:dyDescent="0.25">
      <c r="A4583" s="62">
        <v>31121808</v>
      </c>
      <c r="B4583" s="63" t="s">
        <v>5110</v>
      </c>
    </row>
    <row r="4584" spans="1:2" x14ac:dyDescent="0.25">
      <c r="A4584" s="62">
        <v>31121809</v>
      </c>
      <c r="B4584" s="63" t="s">
        <v>9440</v>
      </c>
    </row>
    <row r="4585" spans="1:2" x14ac:dyDescent="0.25">
      <c r="A4585" s="62">
        <v>31121810</v>
      </c>
      <c r="B4585" s="63" t="s">
        <v>16849</v>
      </c>
    </row>
    <row r="4586" spans="1:2" x14ac:dyDescent="0.25">
      <c r="A4586" s="62">
        <v>31121811</v>
      </c>
      <c r="B4586" s="63" t="s">
        <v>14216</v>
      </c>
    </row>
    <row r="4587" spans="1:2" x14ac:dyDescent="0.25">
      <c r="A4587" s="62">
        <v>31121812</v>
      </c>
      <c r="B4587" s="63" t="s">
        <v>374</v>
      </c>
    </row>
    <row r="4588" spans="1:2" x14ac:dyDescent="0.25">
      <c r="A4588" s="62">
        <v>31121813</v>
      </c>
      <c r="B4588" s="63" t="s">
        <v>18194</v>
      </c>
    </row>
    <row r="4589" spans="1:2" x14ac:dyDescent="0.25">
      <c r="A4589" s="62">
        <v>31121814</v>
      </c>
      <c r="B4589" s="63" t="s">
        <v>5981</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7989</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12922</v>
      </c>
    </row>
    <row r="4606" spans="1:2" x14ac:dyDescent="0.25">
      <c r="A4606" s="62">
        <v>31121912</v>
      </c>
      <c r="B4606" s="63" t="s">
        <v>13282</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10027</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12122</v>
      </c>
    </row>
    <row r="4617" spans="1:2" x14ac:dyDescent="0.25">
      <c r="A4617" s="62">
        <v>31131504</v>
      </c>
      <c r="B4617" s="63" t="s">
        <v>6172</v>
      </c>
    </row>
    <row r="4618" spans="1:2" x14ac:dyDescent="0.25">
      <c r="A4618" s="62">
        <v>31131505</v>
      </c>
      <c r="B4618" s="63" t="s">
        <v>14831</v>
      </c>
    </row>
    <row r="4619" spans="1:2" x14ac:dyDescent="0.25">
      <c r="A4619" s="62">
        <v>31131506</v>
      </c>
      <c r="B4619" s="63" t="s">
        <v>14197</v>
      </c>
    </row>
    <row r="4620" spans="1:2" x14ac:dyDescent="0.25">
      <c r="A4620" s="62">
        <v>31131507</v>
      </c>
      <c r="B4620" s="63" t="s">
        <v>12909</v>
      </c>
    </row>
    <row r="4621" spans="1:2" x14ac:dyDescent="0.25">
      <c r="A4621" s="62">
        <v>31131508</v>
      </c>
      <c r="B4621" s="63" t="s">
        <v>2953</v>
      </c>
    </row>
    <row r="4622" spans="1:2" x14ac:dyDescent="0.25">
      <c r="A4622" s="62">
        <v>31131509</v>
      </c>
      <c r="B4622" s="63" t="s">
        <v>6413</v>
      </c>
    </row>
    <row r="4623" spans="1:2" x14ac:dyDescent="0.25">
      <c r="A4623" s="62">
        <v>31131510</v>
      </c>
      <c r="B4623" s="63" t="s">
        <v>11306</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14050</v>
      </c>
    </row>
    <row r="4634" spans="1:2" x14ac:dyDescent="0.25">
      <c r="A4634" s="62">
        <v>31131605</v>
      </c>
      <c r="B4634" s="63" t="s">
        <v>11989</v>
      </c>
    </row>
    <row r="4635" spans="1:2" x14ac:dyDescent="0.25">
      <c r="A4635" s="62">
        <v>31131606</v>
      </c>
      <c r="B4635" s="63" t="s">
        <v>15590</v>
      </c>
    </row>
    <row r="4636" spans="1:2" x14ac:dyDescent="0.25">
      <c r="A4636" s="62">
        <v>31131607</v>
      </c>
      <c r="B4636" s="63" t="s">
        <v>5581</v>
      </c>
    </row>
    <row r="4637" spans="1:2" x14ac:dyDescent="0.25">
      <c r="A4637" s="62">
        <v>31131608</v>
      </c>
      <c r="B4637" s="63" t="s">
        <v>4088</v>
      </c>
    </row>
    <row r="4638" spans="1:2" x14ac:dyDescent="0.25">
      <c r="A4638" s="62">
        <v>31131609</v>
      </c>
      <c r="B4638" s="63" t="s">
        <v>13311</v>
      </c>
    </row>
    <row r="4639" spans="1:2" x14ac:dyDescent="0.25">
      <c r="A4639" s="62">
        <v>31131610</v>
      </c>
      <c r="B4639" s="63" t="s">
        <v>5171</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18460</v>
      </c>
    </row>
    <row r="4650" spans="1:2" x14ac:dyDescent="0.25">
      <c r="A4650" s="62">
        <v>31131705</v>
      </c>
      <c r="B4650" s="63" t="s">
        <v>13769</v>
      </c>
    </row>
    <row r="4651" spans="1:2" x14ac:dyDescent="0.25">
      <c r="A4651" s="62">
        <v>31131706</v>
      </c>
      <c r="B4651" s="63" t="s">
        <v>10795</v>
      </c>
    </row>
    <row r="4652" spans="1:2" x14ac:dyDescent="0.25">
      <c r="A4652" s="62">
        <v>31131707</v>
      </c>
      <c r="B4652" s="63" t="s">
        <v>5670</v>
      </c>
    </row>
    <row r="4653" spans="1:2" x14ac:dyDescent="0.25">
      <c r="A4653" s="62">
        <v>31131708</v>
      </c>
      <c r="B4653" s="63" t="s">
        <v>17458</v>
      </c>
    </row>
    <row r="4654" spans="1:2" x14ac:dyDescent="0.25">
      <c r="A4654" s="62">
        <v>31131709</v>
      </c>
      <c r="B4654" s="63" t="s">
        <v>8783</v>
      </c>
    </row>
    <row r="4655" spans="1:2" x14ac:dyDescent="0.25">
      <c r="A4655" s="62">
        <v>31131710</v>
      </c>
      <c r="B4655" s="63" t="s">
        <v>16785</v>
      </c>
    </row>
    <row r="4656" spans="1:2" x14ac:dyDescent="0.25">
      <c r="A4656" s="62">
        <v>31131711</v>
      </c>
      <c r="B4656" s="63" t="s">
        <v>7163</v>
      </c>
    </row>
    <row r="4657" spans="1:2" x14ac:dyDescent="0.25">
      <c r="A4657" s="62">
        <v>31131712</v>
      </c>
      <c r="B4657" s="63" t="s">
        <v>16884</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11163</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11047</v>
      </c>
    </row>
    <row r="4667" spans="1:2" x14ac:dyDescent="0.25">
      <c r="A4667" s="62">
        <v>31131806</v>
      </c>
      <c r="B4667" s="63" t="s">
        <v>7625</v>
      </c>
    </row>
    <row r="4668" spans="1:2" x14ac:dyDescent="0.25">
      <c r="A4668" s="62">
        <v>31131807</v>
      </c>
      <c r="B4668" s="63" t="s">
        <v>16917</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12446</v>
      </c>
    </row>
    <row r="4673" spans="1:2" x14ac:dyDescent="0.25">
      <c r="A4673" s="62">
        <v>31131812</v>
      </c>
      <c r="B4673" s="63" t="s">
        <v>8207</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12741</v>
      </c>
    </row>
    <row r="4684" spans="1:2" x14ac:dyDescent="0.25">
      <c r="A4684" s="62">
        <v>31131905</v>
      </c>
      <c r="B4684" s="63" t="s">
        <v>10125</v>
      </c>
    </row>
    <row r="4685" spans="1:2" x14ac:dyDescent="0.25">
      <c r="A4685" s="62">
        <v>31131906</v>
      </c>
      <c r="B4685" s="63" t="s">
        <v>17417</v>
      </c>
    </row>
    <row r="4686" spans="1:2" x14ac:dyDescent="0.25">
      <c r="A4686" s="62">
        <v>31131907</v>
      </c>
      <c r="B4686" s="63" t="s">
        <v>4998</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9660</v>
      </c>
    </row>
    <row r="4691" spans="1:2" x14ac:dyDescent="0.25">
      <c r="A4691" s="62">
        <v>31131912</v>
      </c>
      <c r="B4691" s="63" t="s">
        <v>14945</v>
      </c>
    </row>
    <row r="4692" spans="1:2" x14ac:dyDescent="0.25">
      <c r="A4692" s="62">
        <v>31131913</v>
      </c>
      <c r="B4692" s="63" t="s">
        <v>11790</v>
      </c>
    </row>
    <row r="4693" spans="1:2" x14ac:dyDescent="0.25">
      <c r="A4693" s="62">
        <v>31131914</v>
      </c>
      <c r="B4693" s="63" t="s">
        <v>13042</v>
      </c>
    </row>
    <row r="4694" spans="1:2" x14ac:dyDescent="0.25">
      <c r="A4694" s="62">
        <v>31131915</v>
      </c>
      <c r="B4694" s="63" t="s">
        <v>10336</v>
      </c>
    </row>
    <row r="4695" spans="1:2" x14ac:dyDescent="0.25">
      <c r="A4695" s="62">
        <v>31131916</v>
      </c>
      <c r="B4695" s="63" t="s">
        <v>11149</v>
      </c>
    </row>
    <row r="4696" spans="1:2" x14ac:dyDescent="0.25">
      <c r="A4696" s="62">
        <v>31132001</v>
      </c>
      <c r="B4696" s="63" t="s">
        <v>15037</v>
      </c>
    </row>
    <row r="4697" spans="1:2" x14ac:dyDescent="0.25">
      <c r="A4697" s="62">
        <v>31132002</v>
      </c>
      <c r="B4697" s="63" t="s">
        <v>12316</v>
      </c>
    </row>
    <row r="4698" spans="1:2" x14ac:dyDescent="0.25">
      <c r="A4698" s="62">
        <v>31141501</v>
      </c>
      <c r="B4698" s="63" t="s">
        <v>13731</v>
      </c>
    </row>
    <row r="4699" spans="1:2" x14ac:dyDescent="0.25">
      <c r="A4699" s="62">
        <v>31141502</v>
      </c>
      <c r="B4699" s="63" t="s">
        <v>18760</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17749</v>
      </c>
    </row>
    <row r="4704" spans="1:2" x14ac:dyDescent="0.25">
      <c r="A4704" s="62">
        <v>31141701</v>
      </c>
      <c r="B4704" s="63" t="s">
        <v>1204</v>
      </c>
    </row>
    <row r="4705" spans="1:2" x14ac:dyDescent="0.25">
      <c r="A4705" s="62">
        <v>31141702</v>
      </c>
      <c r="B4705" s="63" t="s">
        <v>14272</v>
      </c>
    </row>
    <row r="4706" spans="1:2" x14ac:dyDescent="0.25">
      <c r="A4706" s="62">
        <v>31141801</v>
      </c>
      <c r="B4706" s="63" t="s">
        <v>11885</v>
      </c>
    </row>
    <row r="4707" spans="1:2" x14ac:dyDescent="0.25">
      <c r="A4707" s="62">
        <v>31141802</v>
      </c>
      <c r="B4707" s="63" t="s">
        <v>4689</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6657</v>
      </c>
    </row>
    <row r="4720" spans="1:2" x14ac:dyDescent="0.25">
      <c r="A4720" s="62">
        <v>31151605</v>
      </c>
      <c r="B4720" s="63" t="s">
        <v>15243</v>
      </c>
    </row>
    <row r="4721" spans="1:2" x14ac:dyDescent="0.25">
      <c r="A4721" s="62">
        <v>31151606</v>
      </c>
      <c r="B4721" s="63" t="s">
        <v>3118</v>
      </c>
    </row>
    <row r="4722" spans="1:2" x14ac:dyDescent="0.25">
      <c r="A4722" s="62">
        <v>31151607</v>
      </c>
      <c r="B4722" s="63" t="s">
        <v>11552</v>
      </c>
    </row>
    <row r="4723" spans="1:2" x14ac:dyDescent="0.25">
      <c r="A4723" s="62">
        <v>31151608</v>
      </c>
      <c r="B4723" s="63" t="s">
        <v>16855</v>
      </c>
    </row>
    <row r="4724" spans="1:2" x14ac:dyDescent="0.25">
      <c r="A4724" s="62">
        <v>31151609</v>
      </c>
      <c r="B4724" s="63" t="s">
        <v>14515</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12552</v>
      </c>
    </row>
    <row r="4730" spans="1:2" x14ac:dyDescent="0.25">
      <c r="A4730" s="62">
        <v>31151707</v>
      </c>
      <c r="B4730" s="63" t="s">
        <v>9618</v>
      </c>
    </row>
    <row r="4731" spans="1:2" x14ac:dyDescent="0.25">
      <c r="A4731" s="62">
        <v>31151803</v>
      </c>
      <c r="B4731" s="63" t="s">
        <v>3014</v>
      </c>
    </row>
    <row r="4732" spans="1:2" x14ac:dyDescent="0.25">
      <c r="A4732" s="62">
        <v>31151804</v>
      </c>
      <c r="B4732" s="63" t="s">
        <v>17097</v>
      </c>
    </row>
    <row r="4733" spans="1:2" x14ac:dyDescent="0.25">
      <c r="A4733" s="62">
        <v>31151901</v>
      </c>
      <c r="B4733" s="63" t="s">
        <v>8627</v>
      </c>
    </row>
    <row r="4734" spans="1:2" x14ac:dyDescent="0.25">
      <c r="A4734" s="62">
        <v>31151902</v>
      </c>
      <c r="B4734" s="63" t="s">
        <v>4806</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11543</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7705</v>
      </c>
    </row>
    <row r="4755" spans="1:2" x14ac:dyDescent="0.25">
      <c r="A4755" s="62">
        <v>31161517</v>
      </c>
      <c r="B4755" s="63" t="s">
        <v>14615</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14243</v>
      </c>
    </row>
    <row r="4761" spans="1:2" x14ac:dyDescent="0.25">
      <c r="A4761" s="62">
        <v>31161605</v>
      </c>
      <c r="B4761" s="63" t="s">
        <v>11007</v>
      </c>
    </row>
    <row r="4762" spans="1:2" x14ac:dyDescent="0.25">
      <c r="A4762" s="62">
        <v>31161606</v>
      </c>
      <c r="B4762" s="63" t="s">
        <v>14938</v>
      </c>
    </row>
    <row r="4763" spans="1:2" x14ac:dyDescent="0.25">
      <c r="A4763" s="62">
        <v>31161607</v>
      </c>
      <c r="B4763" s="63" t="s">
        <v>2400</v>
      </c>
    </row>
    <row r="4764" spans="1:2" x14ac:dyDescent="0.25">
      <c r="A4764" s="62">
        <v>31161608</v>
      </c>
      <c r="B4764" s="63" t="s">
        <v>13657</v>
      </c>
    </row>
    <row r="4765" spans="1:2" x14ac:dyDescent="0.25">
      <c r="A4765" s="62">
        <v>31161609</v>
      </c>
      <c r="B4765" s="63" t="s">
        <v>9842</v>
      </c>
    </row>
    <row r="4766" spans="1:2" x14ac:dyDescent="0.25">
      <c r="A4766" s="62">
        <v>31161610</v>
      </c>
      <c r="B4766" s="63" t="s">
        <v>2642</v>
      </c>
    </row>
    <row r="4767" spans="1:2" x14ac:dyDescent="0.25">
      <c r="A4767" s="62">
        <v>31161611</v>
      </c>
      <c r="B4767" s="63" t="s">
        <v>10689</v>
      </c>
    </row>
    <row r="4768" spans="1:2" x14ac:dyDescent="0.25">
      <c r="A4768" s="62">
        <v>31161612</v>
      </c>
      <c r="B4768" s="63" t="s">
        <v>16846</v>
      </c>
    </row>
    <row r="4769" spans="1:2" x14ac:dyDescent="0.25">
      <c r="A4769" s="62">
        <v>31161613</v>
      </c>
      <c r="B4769" s="63" t="s">
        <v>4969</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13746</v>
      </c>
    </row>
    <row r="4774" spans="1:2" x14ac:dyDescent="0.25">
      <c r="A4774" s="62">
        <v>31161619</v>
      </c>
      <c r="B4774" s="63" t="s">
        <v>16491</v>
      </c>
    </row>
    <row r="4775" spans="1:2" x14ac:dyDescent="0.25">
      <c r="A4775" s="62">
        <v>31161620</v>
      </c>
      <c r="B4775" s="63" t="s">
        <v>3452</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13735</v>
      </c>
    </row>
    <row r="4781" spans="1:2" x14ac:dyDescent="0.25">
      <c r="A4781" s="62">
        <v>31161705</v>
      </c>
      <c r="B4781" s="63" t="s">
        <v>16310</v>
      </c>
    </row>
    <row r="4782" spans="1:2" x14ac:dyDescent="0.25">
      <c r="A4782" s="62">
        <v>31161706</v>
      </c>
      <c r="B4782" s="63" t="s">
        <v>15121</v>
      </c>
    </row>
    <row r="4783" spans="1:2" x14ac:dyDescent="0.25">
      <c r="A4783" s="62">
        <v>31161707</v>
      </c>
      <c r="B4783" s="63" t="s">
        <v>15199</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14875</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5036</v>
      </c>
    </row>
    <row r="4794" spans="1:2" x14ac:dyDescent="0.25">
      <c r="A4794" s="62">
        <v>31161719</v>
      </c>
      <c r="B4794" s="63" t="s">
        <v>14860</v>
      </c>
    </row>
    <row r="4795" spans="1:2" x14ac:dyDescent="0.25">
      <c r="A4795" s="62">
        <v>31161720</v>
      </c>
      <c r="B4795" s="63" t="s">
        <v>7607</v>
      </c>
    </row>
    <row r="4796" spans="1:2" x14ac:dyDescent="0.25">
      <c r="A4796" s="62">
        <v>31161721</v>
      </c>
      <c r="B4796" s="63" t="s">
        <v>5095</v>
      </c>
    </row>
    <row r="4797" spans="1:2" x14ac:dyDescent="0.25">
      <c r="A4797" s="62">
        <v>31161722</v>
      </c>
      <c r="B4797" s="63" t="s">
        <v>9447</v>
      </c>
    </row>
    <row r="4798" spans="1:2" x14ac:dyDescent="0.25">
      <c r="A4798" s="62">
        <v>31161723</v>
      </c>
      <c r="B4798" s="63" t="s">
        <v>17022</v>
      </c>
    </row>
    <row r="4799" spans="1:2" x14ac:dyDescent="0.25">
      <c r="A4799" s="62">
        <v>31161724</v>
      </c>
      <c r="B4799" s="63" t="s">
        <v>14667</v>
      </c>
    </row>
    <row r="4800" spans="1:2" x14ac:dyDescent="0.25">
      <c r="A4800" s="62">
        <v>31161725</v>
      </c>
      <c r="B4800" s="63" t="s">
        <v>17651</v>
      </c>
    </row>
    <row r="4801" spans="1:2" x14ac:dyDescent="0.25">
      <c r="A4801" s="62">
        <v>31161726</v>
      </c>
      <c r="B4801" s="63" t="s">
        <v>10339</v>
      </c>
    </row>
    <row r="4802" spans="1:2" x14ac:dyDescent="0.25">
      <c r="A4802" s="62">
        <v>31161727</v>
      </c>
      <c r="B4802" s="63" t="s">
        <v>2981</v>
      </c>
    </row>
    <row r="4803" spans="1:2" x14ac:dyDescent="0.25">
      <c r="A4803" s="62">
        <v>31161728</v>
      </c>
      <c r="B4803" s="63" t="s">
        <v>9452</v>
      </c>
    </row>
    <row r="4804" spans="1:2" x14ac:dyDescent="0.25">
      <c r="A4804" s="62">
        <v>31161729</v>
      </c>
      <c r="B4804" s="63" t="s">
        <v>5424</v>
      </c>
    </row>
    <row r="4805" spans="1:2" x14ac:dyDescent="0.25">
      <c r="A4805" s="62">
        <v>31161730</v>
      </c>
      <c r="B4805" s="63" t="s">
        <v>17943</v>
      </c>
    </row>
    <row r="4806" spans="1:2" x14ac:dyDescent="0.25">
      <c r="A4806" s="62">
        <v>31161731</v>
      </c>
      <c r="B4806" s="63" t="s">
        <v>13921</v>
      </c>
    </row>
    <row r="4807" spans="1:2" x14ac:dyDescent="0.25">
      <c r="A4807" s="62">
        <v>31161801</v>
      </c>
      <c r="B4807" s="63" t="s">
        <v>8919</v>
      </c>
    </row>
    <row r="4808" spans="1:2" x14ac:dyDescent="0.25">
      <c r="A4808" s="62">
        <v>31161802</v>
      </c>
      <c r="B4808" s="63" t="s">
        <v>17305</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11816</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14634</v>
      </c>
    </row>
    <row r="4822" spans="1:2" x14ac:dyDescent="0.25">
      <c r="A4822" s="62">
        <v>31161816</v>
      </c>
      <c r="B4822" s="63" t="s">
        <v>8309</v>
      </c>
    </row>
    <row r="4823" spans="1:2" x14ac:dyDescent="0.25">
      <c r="A4823" s="62">
        <v>31161817</v>
      </c>
      <c r="B4823" s="63" t="s">
        <v>9333</v>
      </c>
    </row>
    <row r="4824" spans="1:2" x14ac:dyDescent="0.25">
      <c r="A4824" s="62">
        <v>31161818</v>
      </c>
      <c r="B4824" s="63" t="s">
        <v>18800</v>
      </c>
    </row>
    <row r="4825" spans="1:2" x14ac:dyDescent="0.25">
      <c r="A4825" s="62">
        <v>31161819</v>
      </c>
      <c r="B4825" s="63" t="s">
        <v>10766</v>
      </c>
    </row>
    <row r="4826" spans="1:2" x14ac:dyDescent="0.25">
      <c r="A4826" s="62">
        <v>31161820</v>
      </c>
      <c r="B4826" s="63" t="s">
        <v>4215</v>
      </c>
    </row>
    <row r="4827" spans="1:2" x14ac:dyDescent="0.25">
      <c r="A4827" s="62">
        <v>31161901</v>
      </c>
      <c r="B4827" s="63" t="s">
        <v>2916</v>
      </c>
    </row>
    <row r="4828" spans="1:2" x14ac:dyDescent="0.25">
      <c r="A4828" s="62">
        <v>31161902</v>
      </c>
      <c r="B4828" s="63" t="s">
        <v>12384</v>
      </c>
    </row>
    <row r="4829" spans="1:2" x14ac:dyDescent="0.25">
      <c r="A4829" s="62">
        <v>31161903</v>
      </c>
      <c r="B4829" s="63" t="s">
        <v>8578</v>
      </c>
    </row>
    <row r="4830" spans="1:2" x14ac:dyDescent="0.25">
      <c r="A4830" s="62">
        <v>31161904</v>
      </c>
      <c r="B4830" s="63" t="s">
        <v>8988</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16958</v>
      </c>
    </row>
    <row r="4836" spans="1:2" x14ac:dyDescent="0.25">
      <c r="A4836" s="62">
        <v>31162002</v>
      </c>
      <c r="B4836" s="63" t="s">
        <v>2045</v>
      </c>
    </row>
    <row r="4837" spans="1:2" x14ac:dyDescent="0.25">
      <c r="A4837" s="62">
        <v>31162003</v>
      </c>
      <c r="B4837" s="63" t="s">
        <v>13836</v>
      </c>
    </row>
    <row r="4838" spans="1:2" x14ac:dyDescent="0.25">
      <c r="A4838" s="62">
        <v>31162004</v>
      </c>
      <c r="B4838" s="63" t="s">
        <v>6140</v>
      </c>
    </row>
    <row r="4839" spans="1:2" x14ac:dyDescent="0.25">
      <c r="A4839" s="62">
        <v>31162005</v>
      </c>
      <c r="B4839" s="63" t="s">
        <v>13094</v>
      </c>
    </row>
    <row r="4840" spans="1:2" x14ac:dyDescent="0.25">
      <c r="A4840" s="62">
        <v>31162006</v>
      </c>
      <c r="B4840" s="63" t="s">
        <v>16892</v>
      </c>
    </row>
    <row r="4841" spans="1:2" x14ac:dyDescent="0.25">
      <c r="A4841" s="62">
        <v>31162007</v>
      </c>
      <c r="B4841" s="63" t="s">
        <v>11768</v>
      </c>
    </row>
    <row r="4842" spans="1:2" x14ac:dyDescent="0.25">
      <c r="A4842" s="62">
        <v>31162008</v>
      </c>
      <c r="B4842" s="63" t="s">
        <v>10032</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7986</v>
      </c>
    </row>
    <row r="4851" spans="1:2" x14ac:dyDescent="0.25">
      <c r="A4851" s="62">
        <v>31162201</v>
      </c>
      <c r="B4851" s="63" t="s">
        <v>17800</v>
      </c>
    </row>
    <row r="4852" spans="1:2" x14ac:dyDescent="0.25">
      <c r="A4852" s="62">
        <v>31162202</v>
      </c>
      <c r="B4852" s="63" t="s">
        <v>10198</v>
      </c>
    </row>
    <row r="4853" spans="1:2" x14ac:dyDescent="0.25">
      <c r="A4853" s="62">
        <v>31162203</v>
      </c>
      <c r="B4853" s="63" t="s">
        <v>13475</v>
      </c>
    </row>
    <row r="4854" spans="1:2" x14ac:dyDescent="0.25">
      <c r="A4854" s="62">
        <v>31162204</v>
      </c>
      <c r="B4854" s="63" t="s">
        <v>14099</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10506</v>
      </c>
    </row>
    <row r="4866" spans="1:2" x14ac:dyDescent="0.25">
      <c r="A4866" s="62">
        <v>31162307</v>
      </c>
      <c r="B4866" s="63" t="s">
        <v>10248</v>
      </c>
    </row>
    <row r="4867" spans="1:2" x14ac:dyDescent="0.25">
      <c r="A4867" s="62">
        <v>31162308</v>
      </c>
      <c r="B4867" s="63" t="s">
        <v>4071</v>
      </c>
    </row>
    <row r="4868" spans="1:2" x14ac:dyDescent="0.25">
      <c r="A4868" s="62">
        <v>31162309</v>
      </c>
      <c r="B4868" s="63" t="s">
        <v>7958</v>
      </c>
    </row>
    <row r="4869" spans="1:2" x14ac:dyDescent="0.25">
      <c r="A4869" s="62">
        <v>31162310</v>
      </c>
      <c r="B4869" s="63" t="s">
        <v>18026</v>
      </c>
    </row>
    <row r="4870" spans="1:2" x14ac:dyDescent="0.25">
      <c r="A4870" s="62">
        <v>31162311</v>
      </c>
      <c r="B4870" s="63" t="s">
        <v>12975</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13870</v>
      </c>
    </row>
    <row r="4878" spans="1:2" x14ac:dyDescent="0.25">
      <c r="A4878" s="62">
        <v>31162406</v>
      </c>
      <c r="B4878" s="63" t="s">
        <v>12530</v>
      </c>
    </row>
    <row r="4879" spans="1:2" x14ac:dyDescent="0.25">
      <c r="A4879" s="62">
        <v>31162407</v>
      </c>
      <c r="B4879" s="63" t="s">
        <v>14854</v>
      </c>
    </row>
    <row r="4880" spans="1:2" x14ac:dyDescent="0.25">
      <c r="A4880" s="62">
        <v>31162409</v>
      </c>
      <c r="B4880" s="63" t="s">
        <v>9883</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11608</v>
      </c>
    </row>
    <row r="4889" spans="1:2" x14ac:dyDescent="0.25">
      <c r="A4889" s="62">
        <v>31162418</v>
      </c>
      <c r="B4889" s="63" t="s">
        <v>14693</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15480</v>
      </c>
    </row>
    <row r="4894" spans="1:2" x14ac:dyDescent="0.25">
      <c r="A4894" s="62">
        <v>31162505</v>
      </c>
      <c r="B4894" s="63" t="s">
        <v>12567</v>
      </c>
    </row>
    <row r="4895" spans="1:2" x14ac:dyDescent="0.25">
      <c r="A4895" s="62">
        <v>31162506</v>
      </c>
      <c r="B4895" s="63" t="s">
        <v>8756</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18628</v>
      </c>
    </row>
    <row r="4903" spans="1:2" x14ac:dyDescent="0.25">
      <c r="A4903" s="62">
        <v>31162607</v>
      </c>
      <c r="B4903" s="63" t="s">
        <v>9837</v>
      </c>
    </row>
    <row r="4904" spans="1:2" x14ac:dyDescent="0.25">
      <c r="A4904" s="62">
        <v>31162608</v>
      </c>
      <c r="B4904" s="63" t="s">
        <v>10566</v>
      </c>
    </row>
    <row r="4905" spans="1:2" x14ac:dyDescent="0.25">
      <c r="A4905" s="62">
        <v>31162609</v>
      </c>
      <c r="B4905" s="63" t="s">
        <v>13402</v>
      </c>
    </row>
    <row r="4906" spans="1:2" x14ac:dyDescent="0.25">
      <c r="A4906" s="62">
        <v>31162610</v>
      </c>
      <c r="B4906" s="63" t="s">
        <v>13207</v>
      </c>
    </row>
    <row r="4907" spans="1:2" x14ac:dyDescent="0.25">
      <c r="A4907" s="62">
        <v>31162611</v>
      </c>
      <c r="B4907" s="63" t="s">
        <v>17698</v>
      </c>
    </row>
    <row r="4908" spans="1:2" x14ac:dyDescent="0.25">
      <c r="A4908" s="62">
        <v>31162701</v>
      </c>
      <c r="B4908" s="63" t="s">
        <v>8706</v>
      </c>
    </row>
    <row r="4909" spans="1:2" x14ac:dyDescent="0.25">
      <c r="A4909" s="62">
        <v>31162702</v>
      </c>
      <c r="B4909" s="63" t="s">
        <v>7052</v>
      </c>
    </row>
    <row r="4910" spans="1:2" x14ac:dyDescent="0.25">
      <c r="A4910" s="62">
        <v>31162703</v>
      </c>
      <c r="B4910" s="63" t="s">
        <v>11661</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3535</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9936</v>
      </c>
    </row>
    <row r="4925" spans="1:2" x14ac:dyDescent="0.25">
      <c r="A4925" s="62">
        <v>31162903</v>
      </c>
      <c r="B4925" s="63" t="s">
        <v>14997</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11899</v>
      </c>
    </row>
    <row r="4930" spans="1:2" x14ac:dyDescent="0.25">
      <c r="A4930" s="62">
        <v>31163002</v>
      </c>
      <c r="B4930" s="63" t="s">
        <v>10047</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9883</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12847</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11903</v>
      </c>
    </row>
    <row r="4949" spans="1:2" x14ac:dyDescent="0.25">
      <c r="A4949" s="62">
        <v>31163214</v>
      </c>
      <c r="B4949" s="63" t="s">
        <v>13181</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7617</v>
      </c>
    </row>
    <row r="4955" spans="1:2" x14ac:dyDescent="0.25">
      <c r="A4955" s="62">
        <v>31171504</v>
      </c>
      <c r="B4955" s="63" t="s">
        <v>10792</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10562</v>
      </c>
    </row>
    <row r="4961" spans="1:2" x14ac:dyDescent="0.25">
      <c r="A4961" s="62">
        <v>31171510</v>
      </c>
      <c r="B4961" s="63" t="s">
        <v>7425</v>
      </c>
    </row>
    <row r="4962" spans="1:2" x14ac:dyDescent="0.25">
      <c r="A4962" s="62">
        <v>31171511</v>
      </c>
      <c r="B4962" s="63" t="s">
        <v>12255</v>
      </c>
    </row>
    <row r="4963" spans="1:2" x14ac:dyDescent="0.25">
      <c r="A4963" s="62">
        <v>31171512</v>
      </c>
      <c r="B4963" s="63" t="s">
        <v>15865</v>
      </c>
    </row>
    <row r="4964" spans="1:2" x14ac:dyDescent="0.25">
      <c r="A4964" s="62">
        <v>31171513</v>
      </c>
      <c r="B4964" s="63" t="s">
        <v>14003</v>
      </c>
    </row>
    <row r="4965" spans="1:2" x14ac:dyDescent="0.25">
      <c r="A4965" s="62">
        <v>31171515</v>
      </c>
      <c r="B4965" s="63" t="s">
        <v>9420</v>
      </c>
    </row>
    <row r="4966" spans="1:2" x14ac:dyDescent="0.25">
      <c r="A4966" s="62">
        <v>31171516</v>
      </c>
      <c r="B4966" s="63" t="s">
        <v>9097</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13441</v>
      </c>
    </row>
    <row r="4973" spans="1:2" x14ac:dyDescent="0.25">
      <c r="A4973" s="62">
        <v>31171524</v>
      </c>
      <c r="B4973" s="63" t="s">
        <v>15268</v>
      </c>
    </row>
    <row r="4974" spans="1:2" x14ac:dyDescent="0.25">
      <c r="A4974" s="62">
        <v>31171525</v>
      </c>
      <c r="B4974" s="63" t="s">
        <v>16595</v>
      </c>
    </row>
    <row r="4975" spans="1:2" x14ac:dyDescent="0.25">
      <c r="A4975" s="62">
        <v>31171526</v>
      </c>
      <c r="B4975" s="63" t="s">
        <v>9903</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13999</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11778</v>
      </c>
    </row>
    <row r="4986" spans="1:2" x14ac:dyDescent="0.25">
      <c r="A4986" s="62">
        <v>31171708</v>
      </c>
      <c r="B4986" s="63" t="s">
        <v>3565</v>
      </c>
    </row>
    <row r="4987" spans="1:2" x14ac:dyDescent="0.25">
      <c r="A4987" s="62">
        <v>31171709</v>
      </c>
      <c r="B4987" s="63" t="s">
        <v>11563</v>
      </c>
    </row>
    <row r="4988" spans="1:2" x14ac:dyDescent="0.25">
      <c r="A4988" s="62">
        <v>31171710</v>
      </c>
      <c r="B4988" s="63" t="s">
        <v>10855</v>
      </c>
    </row>
    <row r="4989" spans="1:2" x14ac:dyDescent="0.25">
      <c r="A4989" s="62">
        <v>31171711</v>
      </c>
      <c r="B4989" s="63" t="s">
        <v>16468</v>
      </c>
    </row>
    <row r="4990" spans="1:2" x14ac:dyDescent="0.25">
      <c r="A4990" s="62">
        <v>31171712</v>
      </c>
      <c r="B4990" s="63" t="s">
        <v>18054</v>
      </c>
    </row>
    <row r="4991" spans="1:2" x14ac:dyDescent="0.25">
      <c r="A4991" s="62">
        <v>31171713</v>
      </c>
      <c r="B4991" s="63" t="s">
        <v>10168</v>
      </c>
    </row>
    <row r="4992" spans="1:2" x14ac:dyDescent="0.25">
      <c r="A4992" s="62">
        <v>31171714</v>
      </c>
      <c r="B4992" s="63" t="s">
        <v>8243</v>
      </c>
    </row>
    <row r="4993" spans="1:2" x14ac:dyDescent="0.25">
      <c r="A4993" s="62">
        <v>31171801</v>
      </c>
      <c r="B4993" s="63" t="s">
        <v>17791</v>
      </c>
    </row>
    <row r="4994" spans="1:2" x14ac:dyDescent="0.25">
      <c r="A4994" s="62">
        <v>31171802</v>
      </c>
      <c r="B4994" s="63" t="s">
        <v>7234</v>
      </c>
    </row>
    <row r="4995" spans="1:2" x14ac:dyDescent="0.25">
      <c r="A4995" s="62">
        <v>31171803</v>
      </c>
      <c r="B4995" s="63" t="s">
        <v>1024</v>
      </c>
    </row>
    <row r="4996" spans="1:2" x14ac:dyDescent="0.25">
      <c r="A4996" s="62">
        <v>31171804</v>
      </c>
      <c r="B4996" s="63" t="s">
        <v>9988</v>
      </c>
    </row>
    <row r="4997" spans="1:2" x14ac:dyDescent="0.25">
      <c r="A4997" s="62">
        <v>31171805</v>
      </c>
      <c r="B4997" s="63" t="s">
        <v>13622</v>
      </c>
    </row>
    <row r="4998" spans="1:2" x14ac:dyDescent="0.25">
      <c r="A4998" s="62">
        <v>31171806</v>
      </c>
      <c r="B4998" s="63" t="s">
        <v>4190</v>
      </c>
    </row>
    <row r="4999" spans="1:2" x14ac:dyDescent="0.25">
      <c r="A4999" s="62">
        <v>31171901</v>
      </c>
      <c r="B4999" s="63" t="s">
        <v>5836</v>
      </c>
    </row>
    <row r="5000" spans="1:2" x14ac:dyDescent="0.25">
      <c r="A5000" s="62">
        <v>31181501</v>
      </c>
      <c r="B5000" s="63" t="s">
        <v>9267</v>
      </c>
    </row>
    <row r="5001" spans="1:2" x14ac:dyDescent="0.25">
      <c r="A5001" s="62">
        <v>31181502</v>
      </c>
      <c r="B5001" s="63" t="s">
        <v>12541</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12340</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7180</v>
      </c>
    </row>
    <row r="5015" spans="1:2" x14ac:dyDescent="0.25">
      <c r="A5015" s="62">
        <v>31181604</v>
      </c>
      <c r="B5015" s="63" t="s">
        <v>11660</v>
      </c>
    </row>
    <row r="5016" spans="1:2" x14ac:dyDescent="0.25">
      <c r="A5016" s="62">
        <v>31181605</v>
      </c>
      <c r="B5016" s="63" t="s">
        <v>15583</v>
      </c>
    </row>
    <row r="5017" spans="1:2" x14ac:dyDescent="0.25">
      <c r="A5017" s="62">
        <v>31181606</v>
      </c>
      <c r="B5017" s="63" t="s">
        <v>4014</v>
      </c>
    </row>
    <row r="5018" spans="1:2" x14ac:dyDescent="0.25">
      <c r="A5018" s="62">
        <v>31181607</v>
      </c>
      <c r="B5018" s="63" t="s">
        <v>14501</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14906</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11478</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11776</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17517</v>
      </c>
    </row>
    <row r="5044" spans="1:2" x14ac:dyDescent="0.25">
      <c r="A5044" s="62">
        <v>31201502</v>
      </c>
      <c r="B5044" s="63" t="s">
        <v>12254</v>
      </c>
    </row>
    <row r="5045" spans="1:2" x14ac:dyDescent="0.25">
      <c r="A5045" s="62">
        <v>31201503</v>
      </c>
      <c r="B5045" s="63" t="s">
        <v>14990</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7905</v>
      </c>
    </row>
    <row r="5050" spans="1:2" x14ac:dyDescent="0.25">
      <c r="A5050" s="62">
        <v>31201508</v>
      </c>
      <c r="B5050" s="63" t="s">
        <v>14336</v>
      </c>
    </row>
    <row r="5051" spans="1:2" x14ac:dyDescent="0.25">
      <c r="A5051" s="62">
        <v>31201509</v>
      </c>
      <c r="B5051" s="63" t="s">
        <v>6015</v>
      </c>
    </row>
    <row r="5052" spans="1:2" x14ac:dyDescent="0.25">
      <c r="A5052" s="62">
        <v>31201510</v>
      </c>
      <c r="B5052" s="63" t="s">
        <v>14219</v>
      </c>
    </row>
    <row r="5053" spans="1:2" x14ac:dyDescent="0.25">
      <c r="A5053" s="62">
        <v>31201511</v>
      </c>
      <c r="B5053" s="63" t="s">
        <v>3575</v>
      </c>
    </row>
    <row r="5054" spans="1:2" x14ac:dyDescent="0.25">
      <c r="A5054" s="62">
        <v>31201512</v>
      </c>
      <c r="B5054" s="63" t="s">
        <v>2603</v>
      </c>
    </row>
    <row r="5055" spans="1:2" x14ac:dyDescent="0.25">
      <c r="A5055" s="62">
        <v>31201513</v>
      </c>
      <c r="B5055" s="63" t="s">
        <v>11407</v>
      </c>
    </row>
    <row r="5056" spans="1:2" x14ac:dyDescent="0.25">
      <c r="A5056" s="62">
        <v>31201514</v>
      </c>
      <c r="B5056" s="63" t="s">
        <v>6799</v>
      </c>
    </row>
    <row r="5057" spans="1:2" x14ac:dyDescent="0.25">
      <c r="A5057" s="62">
        <v>31201515</v>
      </c>
      <c r="B5057" s="63" t="s">
        <v>13388</v>
      </c>
    </row>
    <row r="5058" spans="1:2" x14ac:dyDescent="0.25">
      <c r="A5058" s="62">
        <v>31201516</v>
      </c>
      <c r="B5058" s="63" t="s">
        <v>10946</v>
      </c>
    </row>
    <row r="5059" spans="1:2" x14ac:dyDescent="0.25">
      <c r="A5059" s="62">
        <v>31201517</v>
      </c>
      <c r="B5059" s="63" t="s">
        <v>10735</v>
      </c>
    </row>
    <row r="5060" spans="1:2" x14ac:dyDescent="0.25">
      <c r="A5060" s="62">
        <v>31201518</v>
      </c>
      <c r="B5060" s="63" t="s">
        <v>7632</v>
      </c>
    </row>
    <row r="5061" spans="1:2" x14ac:dyDescent="0.25">
      <c r="A5061" s="62">
        <v>31201519</v>
      </c>
      <c r="B5061" s="63" t="s">
        <v>3105</v>
      </c>
    </row>
    <row r="5062" spans="1:2" x14ac:dyDescent="0.25">
      <c r="A5062" s="62">
        <v>31201520</v>
      </c>
      <c r="B5062" s="63" t="s">
        <v>16367</v>
      </c>
    </row>
    <row r="5063" spans="1:2" x14ac:dyDescent="0.25">
      <c r="A5063" s="62">
        <v>31201521</v>
      </c>
      <c r="B5063" s="63" t="s">
        <v>11493</v>
      </c>
    </row>
    <row r="5064" spans="1:2" x14ac:dyDescent="0.25">
      <c r="A5064" s="62">
        <v>31201522</v>
      </c>
      <c r="B5064" s="63" t="s">
        <v>10371</v>
      </c>
    </row>
    <row r="5065" spans="1:2" x14ac:dyDescent="0.25">
      <c r="A5065" s="62">
        <v>31201523</v>
      </c>
      <c r="B5065" s="63" t="s">
        <v>15262</v>
      </c>
    </row>
    <row r="5066" spans="1:2" x14ac:dyDescent="0.25">
      <c r="A5066" s="62">
        <v>31201524</v>
      </c>
      <c r="B5066" s="63" t="s">
        <v>4109</v>
      </c>
    </row>
    <row r="5067" spans="1:2" x14ac:dyDescent="0.25">
      <c r="A5067" s="62">
        <v>31201525</v>
      </c>
      <c r="B5067" s="63" t="s">
        <v>11765</v>
      </c>
    </row>
    <row r="5068" spans="1:2" x14ac:dyDescent="0.25">
      <c r="A5068" s="62">
        <v>31201526</v>
      </c>
      <c r="B5068" s="63" t="s">
        <v>3010</v>
      </c>
    </row>
    <row r="5069" spans="1:2" x14ac:dyDescent="0.25">
      <c r="A5069" s="62">
        <v>31201527</v>
      </c>
      <c r="B5069" s="63" t="s">
        <v>6532</v>
      </c>
    </row>
    <row r="5070" spans="1:2" x14ac:dyDescent="0.25">
      <c r="A5070" s="62">
        <v>31201528</v>
      </c>
      <c r="B5070" s="63" t="s">
        <v>16705</v>
      </c>
    </row>
    <row r="5071" spans="1:2" x14ac:dyDescent="0.25">
      <c r="A5071" s="62">
        <v>31201601</v>
      </c>
      <c r="B5071" s="63" t="s">
        <v>14093</v>
      </c>
    </row>
    <row r="5072" spans="1:2" x14ac:dyDescent="0.25">
      <c r="A5072" s="62">
        <v>31201602</v>
      </c>
      <c r="B5072" s="63" t="s">
        <v>17232</v>
      </c>
    </row>
    <row r="5073" spans="1:2" x14ac:dyDescent="0.25">
      <c r="A5073" s="62">
        <v>31201603</v>
      </c>
      <c r="B5073" s="63" t="s">
        <v>5456</v>
      </c>
    </row>
    <row r="5074" spans="1:2" x14ac:dyDescent="0.25">
      <c r="A5074" s="62">
        <v>31201604</v>
      </c>
      <c r="B5074" s="63" t="s">
        <v>12912</v>
      </c>
    </row>
    <row r="5075" spans="1:2" x14ac:dyDescent="0.25">
      <c r="A5075" s="62">
        <v>31201605</v>
      </c>
      <c r="B5075" s="63" t="s">
        <v>5264</v>
      </c>
    </row>
    <row r="5076" spans="1:2" x14ac:dyDescent="0.25">
      <c r="A5076" s="62">
        <v>31201606</v>
      </c>
      <c r="B5076" s="63" t="s">
        <v>9451</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13491</v>
      </c>
    </row>
    <row r="5082" spans="1:2" x14ac:dyDescent="0.25">
      <c r="A5082" s="62">
        <v>31201612</v>
      </c>
      <c r="B5082" s="63" t="s">
        <v>10765</v>
      </c>
    </row>
    <row r="5083" spans="1:2" x14ac:dyDescent="0.25">
      <c r="A5083" s="62">
        <v>31201613</v>
      </c>
      <c r="B5083" s="63" t="s">
        <v>15133</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16384</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14245</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14561</v>
      </c>
    </row>
    <row r="5106" spans="1:2" x14ac:dyDescent="0.25">
      <c r="A5106" s="62">
        <v>31211701</v>
      </c>
      <c r="B5106" s="63" t="s">
        <v>11721</v>
      </c>
    </row>
    <row r="5107" spans="1:2" x14ac:dyDescent="0.25">
      <c r="A5107" s="62">
        <v>31211702</v>
      </c>
      <c r="B5107" s="63" t="s">
        <v>18672</v>
      </c>
    </row>
    <row r="5108" spans="1:2" x14ac:dyDescent="0.25">
      <c r="A5108" s="62">
        <v>31211703</v>
      </c>
      <c r="B5108" s="63" t="s">
        <v>11442</v>
      </c>
    </row>
    <row r="5109" spans="1:2" x14ac:dyDescent="0.25">
      <c r="A5109" s="62">
        <v>31211704</v>
      </c>
      <c r="B5109" s="63" t="s">
        <v>9545</v>
      </c>
    </row>
    <row r="5110" spans="1:2" x14ac:dyDescent="0.25">
      <c r="A5110" s="62">
        <v>31211705</v>
      </c>
      <c r="B5110" s="63" t="s">
        <v>15604</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11401</v>
      </c>
    </row>
    <row r="5118" spans="1:2" x14ac:dyDescent="0.25">
      <c r="A5118" s="62">
        <v>31211902</v>
      </c>
      <c r="B5118" s="63" t="s">
        <v>9183</v>
      </c>
    </row>
    <row r="5119" spans="1:2" x14ac:dyDescent="0.25">
      <c r="A5119" s="62">
        <v>31211903</v>
      </c>
      <c r="B5119" s="63" t="s">
        <v>14012</v>
      </c>
    </row>
    <row r="5120" spans="1:2" x14ac:dyDescent="0.25">
      <c r="A5120" s="62">
        <v>31211904</v>
      </c>
      <c r="B5120" s="63" t="s">
        <v>16355</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6923</v>
      </c>
    </row>
    <row r="5125" spans="1:2" x14ac:dyDescent="0.25">
      <c r="A5125" s="62">
        <v>31211910</v>
      </c>
      <c r="B5125" s="63" t="s">
        <v>9245</v>
      </c>
    </row>
    <row r="5126" spans="1:2" x14ac:dyDescent="0.25">
      <c r="A5126" s="62">
        <v>31211912</v>
      </c>
      <c r="B5126" s="63" t="s">
        <v>15226</v>
      </c>
    </row>
    <row r="5127" spans="1:2" x14ac:dyDescent="0.25">
      <c r="A5127" s="62">
        <v>31211913</v>
      </c>
      <c r="B5127" s="63" t="s">
        <v>14908</v>
      </c>
    </row>
    <row r="5128" spans="1:2" x14ac:dyDescent="0.25">
      <c r="A5128" s="62">
        <v>31211914</v>
      </c>
      <c r="B5128" s="63" t="s">
        <v>1819</v>
      </c>
    </row>
    <row r="5129" spans="1:2" x14ac:dyDescent="0.25">
      <c r="A5129" s="62">
        <v>31211915</v>
      </c>
      <c r="B5129" s="63" t="s">
        <v>12005</v>
      </c>
    </row>
    <row r="5130" spans="1:2" x14ac:dyDescent="0.25">
      <c r="A5130" s="62">
        <v>31211916</v>
      </c>
      <c r="B5130" s="63" t="s">
        <v>15149</v>
      </c>
    </row>
    <row r="5131" spans="1:2" x14ac:dyDescent="0.25">
      <c r="A5131" s="62">
        <v>31211917</v>
      </c>
      <c r="B5131" s="63" t="s">
        <v>7495</v>
      </c>
    </row>
    <row r="5132" spans="1:2" x14ac:dyDescent="0.25">
      <c r="A5132" s="62">
        <v>31221601</v>
      </c>
      <c r="B5132" s="63" t="s">
        <v>18021</v>
      </c>
    </row>
    <row r="5133" spans="1:2" x14ac:dyDescent="0.25">
      <c r="A5133" s="62">
        <v>31221602</v>
      </c>
      <c r="B5133" s="63" t="s">
        <v>13728</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16190</v>
      </c>
    </row>
    <row r="5143" spans="1:2" x14ac:dyDescent="0.25">
      <c r="A5143" s="62">
        <v>31231109</v>
      </c>
      <c r="B5143" s="63" t="s">
        <v>12723</v>
      </c>
    </row>
    <row r="5144" spans="1:2" x14ac:dyDescent="0.25">
      <c r="A5144" s="62">
        <v>31231110</v>
      </c>
      <c r="B5144" s="63" t="s">
        <v>18673</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7353</v>
      </c>
    </row>
    <row r="5149" spans="1:2" x14ac:dyDescent="0.25">
      <c r="A5149" s="62">
        <v>31231115</v>
      </c>
      <c r="B5149" s="63" t="s">
        <v>3538</v>
      </c>
    </row>
    <row r="5150" spans="1:2" x14ac:dyDescent="0.25">
      <c r="A5150" s="62">
        <v>31231116</v>
      </c>
      <c r="B5150" s="63" t="s">
        <v>1234</v>
      </c>
    </row>
    <row r="5151" spans="1:2" x14ac:dyDescent="0.25">
      <c r="A5151" s="62">
        <v>31231117</v>
      </c>
      <c r="B5151" s="63" t="s">
        <v>14214</v>
      </c>
    </row>
    <row r="5152" spans="1:2" x14ac:dyDescent="0.25">
      <c r="A5152" s="62">
        <v>31231118</v>
      </c>
      <c r="B5152" s="63" t="s">
        <v>12025</v>
      </c>
    </row>
    <row r="5153" spans="1:2" x14ac:dyDescent="0.25">
      <c r="A5153" s="62">
        <v>31231119</v>
      </c>
      <c r="B5153" s="63" t="s">
        <v>11735</v>
      </c>
    </row>
    <row r="5154" spans="1:2" x14ac:dyDescent="0.25">
      <c r="A5154" s="62">
        <v>31231201</v>
      </c>
      <c r="B5154" s="63" t="s">
        <v>3401</v>
      </c>
    </row>
    <row r="5155" spans="1:2" x14ac:dyDescent="0.25">
      <c r="A5155" s="62">
        <v>31231202</v>
      </c>
      <c r="B5155" s="63" t="s">
        <v>6464</v>
      </c>
    </row>
    <row r="5156" spans="1:2" x14ac:dyDescent="0.25">
      <c r="A5156" s="62">
        <v>31231203</v>
      </c>
      <c r="B5156" s="63" t="s">
        <v>3634</v>
      </c>
    </row>
    <row r="5157" spans="1:2" x14ac:dyDescent="0.25">
      <c r="A5157" s="62">
        <v>31231204</v>
      </c>
      <c r="B5157" s="63" t="s">
        <v>12536</v>
      </c>
    </row>
    <row r="5158" spans="1:2" x14ac:dyDescent="0.25">
      <c r="A5158" s="62">
        <v>31231205</v>
      </c>
      <c r="B5158" s="63" t="s">
        <v>338</v>
      </c>
    </row>
    <row r="5159" spans="1:2" x14ac:dyDescent="0.25">
      <c r="A5159" s="62">
        <v>31231206</v>
      </c>
      <c r="B5159" s="63" t="s">
        <v>14332</v>
      </c>
    </row>
    <row r="5160" spans="1:2" x14ac:dyDescent="0.25">
      <c r="A5160" s="62">
        <v>31231207</v>
      </c>
      <c r="B5160" s="63" t="s">
        <v>17525</v>
      </c>
    </row>
    <row r="5161" spans="1:2" x14ac:dyDescent="0.25">
      <c r="A5161" s="62">
        <v>31231208</v>
      </c>
      <c r="B5161" s="63" t="s">
        <v>5500</v>
      </c>
    </row>
    <row r="5162" spans="1:2" x14ac:dyDescent="0.25">
      <c r="A5162" s="62">
        <v>31231209</v>
      </c>
      <c r="B5162" s="63" t="s">
        <v>18265</v>
      </c>
    </row>
    <row r="5163" spans="1:2" x14ac:dyDescent="0.25">
      <c r="A5163" s="62">
        <v>31231210</v>
      </c>
      <c r="B5163" s="63" t="s">
        <v>14697</v>
      </c>
    </row>
    <row r="5164" spans="1:2" x14ac:dyDescent="0.25">
      <c r="A5164" s="62">
        <v>31231211</v>
      </c>
      <c r="B5164" s="63" t="s">
        <v>16339</v>
      </c>
    </row>
    <row r="5165" spans="1:2" x14ac:dyDescent="0.25">
      <c r="A5165" s="62">
        <v>31231212</v>
      </c>
      <c r="B5165" s="63" t="s">
        <v>13229</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11914</v>
      </c>
    </row>
    <row r="5170" spans="1:2" x14ac:dyDescent="0.25">
      <c r="A5170" s="62">
        <v>31231217</v>
      </c>
      <c r="B5170" s="63" t="s">
        <v>13390</v>
      </c>
    </row>
    <row r="5171" spans="1:2" x14ac:dyDescent="0.25">
      <c r="A5171" s="62">
        <v>31231218</v>
      </c>
      <c r="B5171" s="63" t="s">
        <v>9195</v>
      </c>
    </row>
    <row r="5172" spans="1:2" x14ac:dyDescent="0.25">
      <c r="A5172" s="62">
        <v>31231219</v>
      </c>
      <c r="B5172" s="63" t="s">
        <v>3218</v>
      </c>
    </row>
    <row r="5173" spans="1:2" x14ac:dyDescent="0.25">
      <c r="A5173" s="62">
        <v>31231301</v>
      </c>
      <c r="B5173" s="63" t="s">
        <v>17329</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14351</v>
      </c>
    </row>
    <row r="5182" spans="1:2" x14ac:dyDescent="0.25">
      <c r="A5182" s="62">
        <v>31231310</v>
      </c>
      <c r="B5182" s="63" t="s">
        <v>13450</v>
      </c>
    </row>
    <row r="5183" spans="1:2" x14ac:dyDescent="0.25">
      <c r="A5183" s="62">
        <v>31231311</v>
      </c>
      <c r="B5183" s="63" t="s">
        <v>3639</v>
      </c>
    </row>
    <row r="5184" spans="1:2" x14ac:dyDescent="0.25">
      <c r="A5184" s="62">
        <v>31231312</v>
      </c>
      <c r="B5184" s="63" t="s">
        <v>1888</v>
      </c>
    </row>
    <row r="5185" spans="1:2" x14ac:dyDescent="0.25">
      <c r="A5185" s="62">
        <v>31231313</v>
      </c>
      <c r="B5185" s="63" t="s">
        <v>8948</v>
      </c>
    </row>
    <row r="5186" spans="1:2" x14ac:dyDescent="0.25">
      <c r="A5186" s="62">
        <v>31231314</v>
      </c>
      <c r="B5186" s="63" t="s">
        <v>10016</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14927</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11295</v>
      </c>
    </row>
    <row r="5200" spans="1:2" x14ac:dyDescent="0.25">
      <c r="A5200" s="62">
        <v>31241502</v>
      </c>
      <c r="B5200" s="63" t="s">
        <v>9847</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11699</v>
      </c>
    </row>
    <row r="5208" spans="1:2" x14ac:dyDescent="0.25">
      <c r="A5208" s="62">
        <v>31241608</v>
      </c>
      <c r="B5208" s="63" t="s">
        <v>4029</v>
      </c>
    </row>
    <row r="5209" spans="1:2" x14ac:dyDescent="0.25">
      <c r="A5209" s="62">
        <v>31241609</v>
      </c>
      <c r="B5209" s="63" t="s">
        <v>12594</v>
      </c>
    </row>
    <row r="5210" spans="1:2" x14ac:dyDescent="0.25">
      <c r="A5210" s="62">
        <v>31241610</v>
      </c>
      <c r="B5210" s="63" t="s">
        <v>3692</v>
      </c>
    </row>
    <row r="5211" spans="1:2" x14ac:dyDescent="0.25">
      <c r="A5211" s="62">
        <v>31241701</v>
      </c>
      <c r="B5211" s="63" t="s">
        <v>18203</v>
      </c>
    </row>
    <row r="5212" spans="1:2" x14ac:dyDescent="0.25">
      <c r="A5212" s="62">
        <v>31241702</v>
      </c>
      <c r="B5212" s="63" t="s">
        <v>17150</v>
      </c>
    </row>
    <row r="5213" spans="1:2" x14ac:dyDescent="0.25">
      <c r="A5213" s="62">
        <v>31241703</v>
      </c>
      <c r="B5213" s="63" t="s">
        <v>13393</v>
      </c>
    </row>
    <row r="5214" spans="1:2" x14ac:dyDescent="0.25">
      <c r="A5214" s="62">
        <v>31241704</v>
      </c>
      <c r="B5214" s="63" t="s">
        <v>12081</v>
      </c>
    </row>
    <row r="5215" spans="1:2" x14ac:dyDescent="0.25">
      <c r="A5215" s="62">
        <v>31241705</v>
      </c>
      <c r="B5215" s="63" t="s">
        <v>18524</v>
      </c>
    </row>
    <row r="5216" spans="1:2" x14ac:dyDescent="0.25">
      <c r="A5216" s="62">
        <v>31241801</v>
      </c>
      <c r="B5216" s="63" t="s">
        <v>3175</v>
      </c>
    </row>
    <row r="5217" spans="1:2" x14ac:dyDescent="0.25">
      <c r="A5217" s="62">
        <v>31241802</v>
      </c>
      <c r="B5217" s="63" t="s">
        <v>13468</v>
      </c>
    </row>
    <row r="5218" spans="1:2" x14ac:dyDescent="0.25">
      <c r="A5218" s="62">
        <v>31241803</v>
      </c>
      <c r="B5218" s="63" t="s">
        <v>3507</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16333</v>
      </c>
    </row>
    <row r="5229" spans="1:2" x14ac:dyDescent="0.25">
      <c r="A5229" s="62">
        <v>31241907</v>
      </c>
      <c r="B5229" s="63" t="s">
        <v>8692</v>
      </c>
    </row>
    <row r="5230" spans="1:2" x14ac:dyDescent="0.25">
      <c r="A5230" s="62">
        <v>31241908</v>
      </c>
      <c r="B5230" s="63" t="s">
        <v>2595</v>
      </c>
    </row>
    <row r="5231" spans="1:2" x14ac:dyDescent="0.25">
      <c r="A5231" s="62">
        <v>31242001</v>
      </c>
      <c r="B5231" s="63" t="s">
        <v>17942</v>
      </c>
    </row>
    <row r="5232" spans="1:2" x14ac:dyDescent="0.25">
      <c r="A5232" s="62">
        <v>31242002</v>
      </c>
      <c r="B5232" s="63" t="s">
        <v>8040</v>
      </c>
    </row>
    <row r="5233" spans="1:2" x14ac:dyDescent="0.25">
      <c r="A5233" s="62">
        <v>31242003</v>
      </c>
      <c r="B5233" s="63" t="s">
        <v>12113</v>
      </c>
    </row>
    <row r="5234" spans="1:2" x14ac:dyDescent="0.25">
      <c r="A5234" s="62">
        <v>31242101</v>
      </c>
      <c r="B5234" s="63" t="s">
        <v>17820</v>
      </c>
    </row>
    <row r="5235" spans="1:2" x14ac:dyDescent="0.25">
      <c r="A5235" s="62">
        <v>31242103</v>
      </c>
      <c r="B5235" s="63" t="s">
        <v>10053</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10166</v>
      </c>
    </row>
    <row r="5241" spans="1:2" x14ac:dyDescent="0.25">
      <c r="A5241" s="62">
        <v>31242203</v>
      </c>
      <c r="B5241" s="63" t="s">
        <v>18631</v>
      </c>
    </row>
    <row r="5242" spans="1:2" x14ac:dyDescent="0.25">
      <c r="A5242" s="62">
        <v>31242204</v>
      </c>
      <c r="B5242" s="63" t="s">
        <v>18244</v>
      </c>
    </row>
    <row r="5243" spans="1:2" x14ac:dyDescent="0.25">
      <c r="A5243" s="62">
        <v>31242205</v>
      </c>
      <c r="B5243" s="63" t="s">
        <v>9750</v>
      </c>
    </row>
    <row r="5244" spans="1:2" x14ac:dyDescent="0.25">
      <c r="A5244" s="62">
        <v>31242206</v>
      </c>
      <c r="B5244" s="63" t="s">
        <v>17610</v>
      </c>
    </row>
    <row r="5245" spans="1:2" x14ac:dyDescent="0.25">
      <c r="A5245" s="62">
        <v>31242207</v>
      </c>
      <c r="B5245" s="63" t="s">
        <v>14601</v>
      </c>
    </row>
    <row r="5246" spans="1:2" x14ac:dyDescent="0.25">
      <c r="A5246" s="62">
        <v>31242208</v>
      </c>
      <c r="B5246" s="63" t="s">
        <v>18008</v>
      </c>
    </row>
    <row r="5247" spans="1:2" x14ac:dyDescent="0.25">
      <c r="A5247" s="62">
        <v>31251501</v>
      </c>
      <c r="B5247" s="63" t="s">
        <v>6326</v>
      </c>
    </row>
    <row r="5248" spans="1:2" x14ac:dyDescent="0.25">
      <c r="A5248" s="62">
        <v>31251502</v>
      </c>
      <c r="B5248" s="63" t="s">
        <v>520</v>
      </c>
    </row>
    <row r="5249" spans="1:2" x14ac:dyDescent="0.25">
      <c r="A5249" s="62">
        <v>31251503</v>
      </c>
      <c r="B5249" s="63" t="s">
        <v>12656</v>
      </c>
    </row>
    <row r="5250" spans="1:2" x14ac:dyDescent="0.25">
      <c r="A5250" s="62">
        <v>31251504</v>
      </c>
      <c r="B5250" s="63" t="s">
        <v>15309</v>
      </c>
    </row>
    <row r="5251" spans="1:2" x14ac:dyDescent="0.25">
      <c r="A5251" s="62">
        <v>31251505</v>
      </c>
      <c r="B5251" s="63" t="s">
        <v>18667</v>
      </c>
    </row>
    <row r="5252" spans="1:2" x14ac:dyDescent="0.25">
      <c r="A5252" s="62">
        <v>31251506</v>
      </c>
      <c r="B5252" s="63" t="s">
        <v>4964</v>
      </c>
    </row>
    <row r="5253" spans="1:2" x14ac:dyDescent="0.25">
      <c r="A5253" s="62">
        <v>31251507</v>
      </c>
      <c r="B5253" s="63" t="s">
        <v>13781</v>
      </c>
    </row>
    <row r="5254" spans="1:2" x14ac:dyDescent="0.25">
      <c r="A5254" s="62">
        <v>31251508</v>
      </c>
      <c r="B5254" s="63" t="s">
        <v>12481</v>
      </c>
    </row>
    <row r="5255" spans="1:2" x14ac:dyDescent="0.25">
      <c r="A5255" s="62">
        <v>31251509</v>
      </c>
      <c r="B5255" s="63" t="s">
        <v>3232</v>
      </c>
    </row>
    <row r="5256" spans="1:2" x14ac:dyDescent="0.25">
      <c r="A5256" s="62">
        <v>31251510</v>
      </c>
      <c r="B5256" s="63" t="s">
        <v>10212</v>
      </c>
    </row>
    <row r="5257" spans="1:2" x14ac:dyDescent="0.25">
      <c r="A5257" s="62">
        <v>31251511</v>
      </c>
      <c r="B5257" s="63" t="s">
        <v>9290</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14795</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2939</v>
      </c>
    </row>
    <row r="5275" spans="1:2" x14ac:dyDescent="0.25">
      <c r="A5275" s="62">
        <v>31281504</v>
      </c>
      <c r="B5275" s="63" t="s">
        <v>12337</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13507</v>
      </c>
    </row>
    <row r="5281" spans="1:2" x14ac:dyDescent="0.25">
      <c r="A5281" s="62">
        <v>31281510</v>
      </c>
      <c r="B5281" s="63" t="s">
        <v>10867</v>
      </c>
    </row>
    <row r="5282" spans="1:2" x14ac:dyDescent="0.25">
      <c r="A5282" s="62">
        <v>31281511</v>
      </c>
      <c r="B5282" s="63" t="s">
        <v>12856</v>
      </c>
    </row>
    <row r="5283" spans="1:2" x14ac:dyDescent="0.25">
      <c r="A5283" s="62">
        <v>31281512</v>
      </c>
      <c r="B5283" s="63" t="s">
        <v>8167</v>
      </c>
    </row>
    <row r="5284" spans="1:2" x14ac:dyDescent="0.25">
      <c r="A5284" s="62">
        <v>31281513</v>
      </c>
      <c r="B5284" s="63" t="s">
        <v>15420</v>
      </c>
    </row>
    <row r="5285" spans="1:2" x14ac:dyDescent="0.25">
      <c r="A5285" s="62">
        <v>31281514</v>
      </c>
      <c r="B5285" s="63" t="s">
        <v>18248</v>
      </c>
    </row>
    <row r="5286" spans="1:2" x14ac:dyDescent="0.25">
      <c r="A5286" s="62">
        <v>31281515</v>
      </c>
      <c r="B5286" s="63" t="s">
        <v>11546</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10030</v>
      </c>
    </row>
    <row r="5292" spans="1:2" x14ac:dyDescent="0.25">
      <c r="A5292" s="62">
        <v>31281521</v>
      </c>
      <c r="B5292" s="63" t="s">
        <v>14914</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10778</v>
      </c>
    </row>
    <row r="5314" spans="1:2" x14ac:dyDescent="0.25">
      <c r="A5314" s="62">
        <v>31281902</v>
      </c>
      <c r="B5314" s="63" t="s">
        <v>5875</v>
      </c>
    </row>
    <row r="5315" spans="1:2" x14ac:dyDescent="0.25">
      <c r="A5315" s="62">
        <v>31281903</v>
      </c>
      <c r="B5315" s="63" t="s">
        <v>15197</v>
      </c>
    </row>
    <row r="5316" spans="1:2" x14ac:dyDescent="0.25">
      <c r="A5316" s="62">
        <v>31281904</v>
      </c>
      <c r="B5316" s="63" t="s">
        <v>3355</v>
      </c>
    </row>
    <row r="5317" spans="1:2" x14ac:dyDescent="0.25">
      <c r="A5317" s="62">
        <v>31281905</v>
      </c>
      <c r="B5317" s="63" t="s">
        <v>10811</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14280</v>
      </c>
    </row>
    <row r="5322" spans="1:2" x14ac:dyDescent="0.25">
      <c r="A5322" s="62">
        <v>31281910</v>
      </c>
      <c r="B5322" s="63" t="s">
        <v>13113</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9282</v>
      </c>
    </row>
    <row r="5329" spans="1:2" x14ac:dyDescent="0.25">
      <c r="A5329" s="62">
        <v>31281917</v>
      </c>
      <c r="B5329" s="63" t="s">
        <v>8174</v>
      </c>
    </row>
    <row r="5330" spans="1:2" x14ac:dyDescent="0.25">
      <c r="A5330" s="62">
        <v>31281918</v>
      </c>
      <c r="B5330" s="63" t="s">
        <v>8901</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9370</v>
      </c>
    </row>
    <row r="5336" spans="1:2" x14ac:dyDescent="0.25">
      <c r="A5336" s="62">
        <v>31282005</v>
      </c>
      <c r="B5336" s="63" t="s">
        <v>7861</v>
      </c>
    </row>
    <row r="5337" spans="1:2" x14ac:dyDescent="0.25">
      <c r="A5337" s="62">
        <v>31282006</v>
      </c>
      <c r="B5337" s="63" t="s">
        <v>16954</v>
      </c>
    </row>
    <row r="5338" spans="1:2" x14ac:dyDescent="0.25">
      <c r="A5338" s="62">
        <v>31282007</v>
      </c>
      <c r="B5338" s="63" t="s">
        <v>8734</v>
      </c>
    </row>
    <row r="5339" spans="1:2" x14ac:dyDescent="0.25">
      <c r="A5339" s="62">
        <v>31282008</v>
      </c>
      <c r="B5339" s="63" t="s">
        <v>17595</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13341</v>
      </c>
    </row>
    <row r="5344" spans="1:2" x14ac:dyDescent="0.25">
      <c r="A5344" s="62">
        <v>31282013</v>
      </c>
      <c r="B5344" s="63" t="s">
        <v>8398</v>
      </c>
    </row>
    <row r="5345" spans="1:2" x14ac:dyDescent="0.25">
      <c r="A5345" s="62">
        <v>31282014</v>
      </c>
      <c r="B5345" s="63" t="s">
        <v>14137</v>
      </c>
    </row>
    <row r="5346" spans="1:2" x14ac:dyDescent="0.25">
      <c r="A5346" s="62">
        <v>31282015</v>
      </c>
      <c r="B5346" s="63" t="s">
        <v>9580</v>
      </c>
    </row>
    <row r="5347" spans="1:2" x14ac:dyDescent="0.25">
      <c r="A5347" s="62">
        <v>31282016</v>
      </c>
      <c r="B5347" s="63" t="s">
        <v>13839</v>
      </c>
    </row>
    <row r="5348" spans="1:2" x14ac:dyDescent="0.25">
      <c r="A5348" s="62">
        <v>31282017</v>
      </c>
      <c r="B5348" s="63" t="s">
        <v>9417</v>
      </c>
    </row>
    <row r="5349" spans="1:2" x14ac:dyDescent="0.25">
      <c r="A5349" s="62">
        <v>31282018</v>
      </c>
      <c r="B5349" s="63" t="s">
        <v>10598</v>
      </c>
    </row>
    <row r="5350" spans="1:2" x14ac:dyDescent="0.25">
      <c r="A5350" s="62">
        <v>31282019</v>
      </c>
      <c r="B5350" s="63" t="s">
        <v>14221</v>
      </c>
    </row>
    <row r="5351" spans="1:2" x14ac:dyDescent="0.25">
      <c r="A5351" s="62">
        <v>31282101</v>
      </c>
      <c r="B5351" s="63" t="s">
        <v>5010</v>
      </c>
    </row>
    <row r="5352" spans="1:2" x14ac:dyDescent="0.25">
      <c r="A5352" s="62">
        <v>31282102</v>
      </c>
      <c r="B5352" s="63" t="s">
        <v>14008</v>
      </c>
    </row>
    <row r="5353" spans="1:2" x14ac:dyDescent="0.25">
      <c r="A5353" s="62">
        <v>31282103</v>
      </c>
      <c r="B5353" s="63" t="s">
        <v>8830</v>
      </c>
    </row>
    <row r="5354" spans="1:2" x14ac:dyDescent="0.25">
      <c r="A5354" s="62">
        <v>31282104</v>
      </c>
      <c r="B5354" s="63" t="s">
        <v>12983</v>
      </c>
    </row>
    <row r="5355" spans="1:2" x14ac:dyDescent="0.25">
      <c r="A5355" s="62">
        <v>31282105</v>
      </c>
      <c r="B5355" s="63" t="s">
        <v>11894</v>
      </c>
    </row>
    <row r="5356" spans="1:2" x14ac:dyDescent="0.25">
      <c r="A5356" s="62">
        <v>31282106</v>
      </c>
      <c r="B5356" s="63" t="s">
        <v>7768</v>
      </c>
    </row>
    <row r="5357" spans="1:2" x14ac:dyDescent="0.25">
      <c r="A5357" s="62">
        <v>31282107</v>
      </c>
      <c r="B5357" s="63" t="s">
        <v>9796</v>
      </c>
    </row>
    <row r="5358" spans="1:2" x14ac:dyDescent="0.25">
      <c r="A5358" s="62">
        <v>31282108</v>
      </c>
      <c r="B5358" s="63" t="s">
        <v>12349</v>
      </c>
    </row>
    <row r="5359" spans="1:2" x14ac:dyDescent="0.25">
      <c r="A5359" s="62">
        <v>31282109</v>
      </c>
      <c r="B5359" s="63" t="s">
        <v>3409</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11895</v>
      </c>
    </row>
    <row r="5364" spans="1:2" x14ac:dyDescent="0.25">
      <c r="A5364" s="62">
        <v>31282114</v>
      </c>
      <c r="B5364" s="63" t="s">
        <v>14513</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6624</v>
      </c>
    </row>
    <row r="5370" spans="1:2" x14ac:dyDescent="0.25">
      <c r="A5370" s="62">
        <v>31282201</v>
      </c>
      <c r="B5370" s="63" t="s">
        <v>10837</v>
      </c>
    </row>
    <row r="5371" spans="1:2" x14ac:dyDescent="0.25">
      <c r="A5371" s="62">
        <v>31282202</v>
      </c>
      <c r="B5371" s="63" t="s">
        <v>15270</v>
      </c>
    </row>
    <row r="5372" spans="1:2" x14ac:dyDescent="0.25">
      <c r="A5372" s="62">
        <v>31282203</v>
      </c>
      <c r="B5372" s="63" t="s">
        <v>12750</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10406</v>
      </c>
    </row>
    <row r="5385" spans="1:2" x14ac:dyDescent="0.25">
      <c r="A5385" s="62">
        <v>31282216</v>
      </c>
      <c r="B5385" s="63" t="s">
        <v>6861</v>
      </c>
    </row>
    <row r="5386" spans="1:2" x14ac:dyDescent="0.25">
      <c r="A5386" s="62">
        <v>31282217</v>
      </c>
      <c r="B5386" s="63" t="s">
        <v>9429</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14002</v>
      </c>
    </row>
    <row r="5395" spans="1:2" x14ac:dyDescent="0.25">
      <c r="A5395" s="62">
        <v>31282307</v>
      </c>
      <c r="B5395" s="63" t="s">
        <v>14771</v>
      </c>
    </row>
    <row r="5396" spans="1:2" x14ac:dyDescent="0.25">
      <c r="A5396" s="62">
        <v>31282308</v>
      </c>
      <c r="B5396" s="63" t="s">
        <v>8735</v>
      </c>
    </row>
    <row r="5397" spans="1:2" x14ac:dyDescent="0.25">
      <c r="A5397" s="62">
        <v>31282309</v>
      </c>
      <c r="B5397" s="63" t="s">
        <v>9795</v>
      </c>
    </row>
    <row r="5398" spans="1:2" x14ac:dyDescent="0.25">
      <c r="A5398" s="62">
        <v>31282310</v>
      </c>
      <c r="B5398" s="63" t="s">
        <v>12974</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13588</v>
      </c>
    </row>
    <row r="5403" spans="1:2" x14ac:dyDescent="0.25">
      <c r="A5403" s="62">
        <v>31282315</v>
      </c>
      <c r="B5403" s="63" t="s">
        <v>16445</v>
      </c>
    </row>
    <row r="5404" spans="1:2" x14ac:dyDescent="0.25">
      <c r="A5404" s="62">
        <v>31282316</v>
      </c>
      <c r="B5404" s="63" t="s">
        <v>5021</v>
      </c>
    </row>
    <row r="5405" spans="1:2" x14ac:dyDescent="0.25">
      <c r="A5405" s="62">
        <v>31282317</v>
      </c>
      <c r="B5405" s="63" t="s">
        <v>13435</v>
      </c>
    </row>
    <row r="5406" spans="1:2" x14ac:dyDescent="0.25">
      <c r="A5406" s="62">
        <v>31282318</v>
      </c>
      <c r="B5406" s="63" t="s">
        <v>10599</v>
      </c>
    </row>
    <row r="5407" spans="1:2" x14ac:dyDescent="0.25">
      <c r="A5407" s="62">
        <v>31282319</v>
      </c>
      <c r="B5407" s="63" t="s">
        <v>9259</v>
      </c>
    </row>
    <row r="5408" spans="1:2" x14ac:dyDescent="0.25">
      <c r="A5408" s="62">
        <v>31282401</v>
      </c>
      <c r="B5408" s="63" t="s">
        <v>13755</v>
      </c>
    </row>
    <row r="5409" spans="1:2" x14ac:dyDescent="0.25">
      <c r="A5409" s="62">
        <v>31282402</v>
      </c>
      <c r="B5409" s="63" t="s">
        <v>10043</v>
      </c>
    </row>
    <row r="5410" spans="1:2" x14ac:dyDescent="0.25">
      <c r="A5410" s="62">
        <v>31282403</v>
      </c>
      <c r="B5410" s="63" t="s">
        <v>15526</v>
      </c>
    </row>
    <row r="5411" spans="1:2" x14ac:dyDescent="0.25">
      <c r="A5411" s="62">
        <v>31282404</v>
      </c>
      <c r="B5411" s="63" t="s">
        <v>6580</v>
      </c>
    </row>
    <row r="5412" spans="1:2" x14ac:dyDescent="0.25">
      <c r="A5412" s="62">
        <v>31282405</v>
      </c>
      <c r="B5412" s="63" t="s">
        <v>13611</v>
      </c>
    </row>
    <row r="5413" spans="1:2" x14ac:dyDescent="0.25">
      <c r="A5413" s="62">
        <v>31282406</v>
      </c>
      <c r="B5413" s="63" t="s">
        <v>11348</v>
      </c>
    </row>
    <row r="5414" spans="1:2" x14ac:dyDescent="0.25">
      <c r="A5414" s="62">
        <v>31282407</v>
      </c>
      <c r="B5414" s="63" t="s">
        <v>14830</v>
      </c>
    </row>
    <row r="5415" spans="1:2" x14ac:dyDescent="0.25">
      <c r="A5415" s="62">
        <v>31282408</v>
      </c>
      <c r="B5415" s="63" t="s">
        <v>5354</v>
      </c>
    </row>
    <row r="5416" spans="1:2" x14ac:dyDescent="0.25">
      <c r="A5416" s="62">
        <v>31282409</v>
      </c>
      <c r="B5416" s="63" t="s">
        <v>2524</v>
      </c>
    </row>
    <row r="5417" spans="1:2" x14ac:dyDescent="0.25">
      <c r="A5417" s="62">
        <v>31282410</v>
      </c>
      <c r="B5417" s="63" t="s">
        <v>11568</v>
      </c>
    </row>
    <row r="5418" spans="1:2" x14ac:dyDescent="0.25">
      <c r="A5418" s="62">
        <v>31282411</v>
      </c>
      <c r="B5418" s="63" t="s">
        <v>15637</v>
      </c>
    </row>
    <row r="5419" spans="1:2" x14ac:dyDescent="0.25">
      <c r="A5419" s="62">
        <v>31282412</v>
      </c>
      <c r="B5419" s="63" t="s">
        <v>2552</v>
      </c>
    </row>
    <row r="5420" spans="1:2" x14ac:dyDescent="0.25">
      <c r="A5420" s="62">
        <v>31282413</v>
      </c>
      <c r="B5420" s="63" t="s">
        <v>11957</v>
      </c>
    </row>
    <row r="5421" spans="1:2" x14ac:dyDescent="0.25">
      <c r="A5421" s="62">
        <v>31282414</v>
      </c>
      <c r="B5421" s="63" t="s">
        <v>7563</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12299</v>
      </c>
    </row>
    <row r="5431" spans="1:2" x14ac:dyDescent="0.25">
      <c r="A5431" s="62">
        <v>31291105</v>
      </c>
      <c r="B5431" s="63" t="s">
        <v>13749</v>
      </c>
    </row>
    <row r="5432" spans="1:2" x14ac:dyDescent="0.25">
      <c r="A5432" s="62">
        <v>31291106</v>
      </c>
      <c r="B5432" s="63" t="s">
        <v>18063</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18553</v>
      </c>
    </row>
    <row r="5439" spans="1:2" x14ac:dyDescent="0.25">
      <c r="A5439" s="62">
        <v>31291113</v>
      </c>
      <c r="B5439" s="63" t="s">
        <v>12560</v>
      </c>
    </row>
    <row r="5440" spans="1:2" x14ac:dyDescent="0.25">
      <c r="A5440" s="62">
        <v>31291114</v>
      </c>
      <c r="B5440" s="63" t="s">
        <v>12231</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15128</v>
      </c>
    </row>
    <row r="5445" spans="1:2" x14ac:dyDescent="0.25">
      <c r="A5445" s="62">
        <v>31291119</v>
      </c>
      <c r="B5445" s="63" t="s">
        <v>2893</v>
      </c>
    </row>
    <row r="5446" spans="1:2" x14ac:dyDescent="0.25">
      <c r="A5446" s="62">
        <v>31291120</v>
      </c>
      <c r="B5446" s="63" t="s">
        <v>13722</v>
      </c>
    </row>
    <row r="5447" spans="1:2" x14ac:dyDescent="0.25">
      <c r="A5447" s="62">
        <v>31291201</v>
      </c>
      <c r="B5447" s="63" t="s">
        <v>5989</v>
      </c>
    </row>
    <row r="5448" spans="1:2" x14ac:dyDescent="0.25">
      <c r="A5448" s="62">
        <v>31291202</v>
      </c>
      <c r="B5448" s="63" t="s">
        <v>18233</v>
      </c>
    </row>
    <row r="5449" spans="1:2" x14ac:dyDescent="0.25">
      <c r="A5449" s="62">
        <v>31291203</v>
      </c>
      <c r="B5449" s="63" t="s">
        <v>7611</v>
      </c>
    </row>
    <row r="5450" spans="1:2" x14ac:dyDescent="0.25">
      <c r="A5450" s="62">
        <v>31291204</v>
      </c>
      <c r="B5450" s="63" t="s">
        <v>12242</v>
      </c>
    </row>
    <row r="5451" spans="1:2" x14ac:dyDescent="0.25">
      <c r="A5451" s="62">
        <v>31291205</v>
      </c>
      <c r="B5451" s="63" t="s">
        <v>2517</v>
      </c>
    </row>
    <row r="5452" spans="1:2" x14ac:dyDescent="0.25">
      <c r="A5452" s="62">
        <v>31291206</v>
      </c>
      <c r="B5452" s="63" t="s">
        <v>9886</v>
      </c>
    </row>
    <row r="5453" spans="1:2" x14ac:dyDescent="0.25">
      <c r="A5453" s="62">
        <v>31291207</v>
      </c>
      <c r="B5453" s="63" t="s">
        <v>16844</v>
      </c>
    </row>
    <row r="5454" spans="1:2" x14ac:dyDescent="0.25">
      <c r="A5454" s="62">
        <v>31291208</v>
      </c>
      <c r="B5454" s="63" t="s">
        <v>14319</v>
      </c>
    </row>
    <row r="5455" spans="1:2" x14ac:dyDescent="0.25">
      <c r="A5455" s="62">
        <v>31291209</v>
      </c>
      <c r="B5455" s="63" t="s">
        <v>8334</v>
      </c>
    </row>
    <row r="5456" spans="1:2" x14ac:dyDescent="0.25">
      <c r="A5456" s="62">
        <v>31291210</v>
      </c>
      <c r="B5456" s="63" t="s">
        <v>17622</v>
      </c>
    </row>
    <row r="5457" spans="1:2" x14ac:dyDescent="0.25">
      <c r="A5457" s="62">
        <v>31291211</v>
      </c>
      <c r="B5457" s="63" t="s">
        <v>5129</v>
      </c>
    </row>
    <row r="5458" spans="1:2" x14ac:dyDescent="0.25">
      <c r="A5458" s="62">
        <v>31291212</v>
      </c>
      <c r="B5458" s="63" t="s">
        <v>7604</v>
      </c>
    </row>
    <row r="5459" spans="1:2" x14ac:dyDescent="0.25">
      <c r="A5459" s="62">
        <v>31291213</v>
      </c>
      <c r="B5459" s="63" t="s">
        <v>11822</v>
      </c>
    </row>
    <row r="5460" spans="1:2" x14ac:dyDescent="0.25">
      <c r="A5460" s="62">
        <v>31291214</v>
      </c>
      <c r="B5460" s="63" t="s">
        <v>103</v>
      </c>
    </row>
    <row r="5461" spans="1:2" x14ac:dyDescent="0.25">
      <c r="A5461" s="62">
        <v>31291215</v>
      </c>
      <c r="B5461" s="63" t="s">
        <v>9669</v>
      </c>
    </row>
    <row r="5462" spans="1:2" x14ac:dyDescent="0.25">
      <c r="A5462" s="62">
        <v>31291216</v>
      </c>
      <c r="B5462" s="63" t="s">
        <v>4232</v>
      </c>
    </row>
    <row r="5463" spans="1:2" x14ac:dyDescent="0.25">
      <c r="A5463" s="62">
        <v>31291217</v>
      </c>
      <c r="B5463" s="63" t="s">
        <v>6671</v>
      </c>
    </row>
    <row r="5464" spans="1:2" x14ac:dyDescent="0.25">
      <c r="A5464" s="62">
        <v>31291218</v>
      </c>
      <c r="B5464" s="63" t="s">
        <v>14696</v>
      </c>
    </row>
    <row r="5465" spans="1:2" x14ac:dyDescent="0.25">
      <c r="A5465" s="62">
        <v>31291219</v>
      </c>
      <c r="B5465" s="63" t="s">
        <v>12854</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6512</v>
      </c>
    </row>
    <row r="5470" spans="1:2" x14ac:dyDescent="0.25">
      <c r="A5470" s="62">
        <v>31291304</v>
      </c>
      <c r="B5470" s="63" t="s">
        <v>16631</v>
      </c>
    </row>
    <row r="5471" spans="1:2" x14ac:dyDescent="0.25">
      <c r="A5471" s="62">
        <v>31291305</v>
      </c>
      <c r="B5471" s="63" t="s">
        <v>2566</v>
      </c>
    </row>
    <row r="5472" spans="1:2" x14ac:dyDescent="0.25">
      <c r="A5472" s="62">
        <v>31291306</v>
      </c>
      <c r="B5472" s="63" t="s">
        <v>4961</v>
      </c>
    </row>
    <row r="5473" spans="1:2" x14ac:dyDescent="0.25">
      <c r="A5473" s="62">
        <v>31291307</v>
      </c>
      <c r="B5473" s="63" t="s">
        <v>13332</v>
      </c>
    </row>
    <row r="5474" spans="1:2" x14ac:dyDescent="0.25">
      <c r="A5474" s="62">
        <v>31291308</v>
      </c>
      <c r="B5474" s="63" t="s">
        <v>18610</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10264</v>
      </c>
    </row>
    <row r="5479" spans="1:2" x14ac:dyDescent="0.25">
      <c r="A5479" s="62">
        <v>31291313</v>
      </c>
      <c r="B5479" s="63" t="s">
        <v>3941</v>
      </c>
    </row>
    <row r="5480" spans="1:2" x14ac:dyDescent="0.25">
      <c r="A5480" s="62">
        <v>31291314</v>
      </c>
      <c r="B5480" s="63" t="s">
        <v>16744</v>
      </c>
    </row>
    <row r="5481" spans="1:2" x14ac:dyDescent="0.25">
      <c r="A5481" s="62">
        <v>31291315</v>
      </c>
      <c r="B5481" s="63" t="s">
        <v>10122</v>
      </c>
    </row>
    <row r="5482" spans="1:2" x14ac:dyDescent="0.25">
      <c r="A5482" s="62">
        <v>31291316</v>
      </c>
      <c r="B5482" s="63" t="s">
        <v>4842</v>
      </c>
    </row>
    <row r="5483" spans="1:2" x14ac:dyDescent="0.25">
      <c r="A5483" s="62">
        <v>31291317</v>
      </c>
      <c r="B5483" s="63" t="s">
        <v>16873</v>
      </c>
    </row>
    <row r="5484" spans="1:2" x14ac:dyDescent="0.25">
      <c r="A5484" s="62">
        <v>31291318</v>
      </c>
      <c r="B5484" s="63" t="s">
        <v>15028</v>
      </c>
    </row>
    <row r="5485" spans="1:2" x14ac:dyDescent="0.25">
      <c r="A5485" s="62">
        <v>31291319</v>
      </c>
      <c r="B5485" s="63" t="s">
        <v>4591</v>
      </c>
    </row>
    <row r="5486" spans="1:2" x14ac:dyDescent="0.25">
      <c r="A5486" s="62">
        <v>31291320</v>
      </c>
      <c r="B5486" s="63" t="s">
        <v>1716</v>
      </c>
    </row>
    <row r="5487" spans="1:2" x14ac:dyDescent="0.25">
      <c r="A5487" s="62">
        <v>31291401</v>
      </c>
      <c r="B5487" s="63" t="s">
        <v>9636</v>
      </c>
    </row>
    <row r="5488" spans="1:2" x14ac:dyDescent="0.25">
      <c r="A5488" s="62">
        <v>31291402</v>
      </c>
      <c r="B5488" s="63" t="s">
        <v>14702</v>
      </c>
    </row>
    <row r="5489" spans="1:2" x14ac:dyDescent="0.25">
      <c r="A5489" s="62">
        <v>31291403</v>
      </c>
      <c r="B5489" s="63" t="s">
        <v>9555</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13053</v>
      </c>
    </row>
    <row r="5495" spans="1:2" x14ac:dyDescent="0.25">
      <c r="A5495" s="62">
        <v>31291409</v>
      </c>
      <c r="B5495" s="63" t="s">
        <v>3200</v>
      </c>
    </row>
    <row r="5496" spans="1:2" x14ac:dyDescent="0.25">
      <c r="A5496" s="62">
        <v>31291410</v>
      </c>
      <c r="B5496" s="63" t="s">
        <v>17976</v>
      </c>
    </row>
    <row r="5497" spans="1:2" x14ac:dyDescent="0.25">
      <c r="A5497" s="62">
        <v>31291411</v>
      </c>
      <c r="B5497" s="63" t="s">
        <v>13759</v>
      </c>
    </row>
    <row r="5498" spans="1:2" x14ac:dyDescent="0.25">
      <c r="A5498" s="62">
        <v>31291412</v>
      </c>
      <c r="B5498" s="63" t="s">
        <v>14765</v>
      </c>
    </row>
    <row r="5499" spans="1:2" x14ac:dyDescent="0.25">
      <c r="A5499" s="62">
        <v>31291413</v>
      </c>
      <c r="B5499" s="63" t="s">
        <v>11937</v>
      </c>
    </row>
    <row r="5500" spans="1:2" x14ac:dyDescent="0.25">
      <c r="A5500" s="62">
        <v>31291414</v>
      </c>
      <c r="B5500" s="63" t="s">
        <v>14339</v>
      </c>
    </row>
    <row r="5501" spans="1:2" x14ac:dyDescent="0.25">
      <c r="A5501" s="62">
        <v>31291415</v>
      </c>
      <c r="B5501" s="63" t="s">
        <v>17436</v>
      </c>
    </row>
    <row r="5502" spans="1:2" x14ac:dyDescent="0.25">
      <c r="A5502" s="62">
        <v>31291416</v>
      </c>
      <c r="B5502" s="63" t="s">
        <v>14778</v>
      </c>
    </row>
    <row r="5503" spans="1:2" x14ac:dyDescent="0.25">
      <c r="A5503" s="62">
        <v>31291417</v>
      </c>
      <c r="B5503" s="63" t="s">
        <v>6886</v>
      </c>
    </row>
    <row r="5504" spans="1:2" x14ac:dyDescent="0.25">
      <c r="A5504" s="62">
        <v>31291418</v>
      </c>
      <c r="B5504" s="63" t="s">
        <v>9521</v>
      </c>
    </row>
    <row r="5505" spans="1:2" x14ac:dyDescent="0.25">
      <c r="A5505" s="62">
        <v>31291419</v>
      </c>
      <c r="B5505" s="63" t="s">
        <v>3351</v>
      </c>
    </row>
    <row r="5506" spans="1:2" x14ac:dyDescent="0.25">
      <c r="A5506" s="62">
        <v>31291420</v>
      </c>
      <c r="B5506" s="63" t="s">
        <v>14383</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8189</v>
      </c>
    </row>
    <row r="5514" spans="1:2" x14ac:dyDescent="0.25">
      <c r="A5514" s="62">
        <v>31301108</v>
      </c>
      <c r="B5514" s="63" t="s">
        <v>788</v>
      </c>
    </row>
    <row r="5515" spans="1:2" x14ac:dyDescent="0.25">
      <c r="A5515" s="62">
        <v>31301109</v>
      </c>
      <c r="B5515" s="63" t="s">
        <v>9616</v>
      </c>
    </row>
    <row r="5516" spans="1:2" x14ac:dyDescent="0.25">
      <c r="A5516" s="62">
        <v>31301110</v>
      </c>
      <c r="B5516" s="63" t="s">
        <v>7372</v>
      </c>
    </row>
    <row r="5517" spans="1:2" x14ac:dyDescent="0.25">
      <c r="A5517" s="62">
        <v>31301111</v>
      </c>
      <c r="B5517" s="63" t="s">
        <v>9733</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13821</v>
      </c>
    </row>
    <row r="5524" spans="1:2" x14ac:dyDescent="0.25">
      <c r="A5524" s="62">
        <v>31301118</v>
      </c>
      <c r="B5524" s="63" t="s">
        <v>4450</v>
      </c>
    </row>
    <row r="5525" spans="1:2" x14ac:dyDescent="0.25">
      <c r="A5525" s="62">
        <v>31301119</v>
      </c>
      <c r="B5525" s="63" t="s">
        <v>13301</v>
      </c>
    </row>
    <row r="5526" spans="1:2" x14ac:dyDescent="0.25">
      <c r="A5526" s="62">
        <v>31301201</v>
      </c>
      <c r="B5526" s="63" t="s">
        <v>15255</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13473</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11484</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14599</v>
      </c>
    </row>
    <row r="5551" spans="1:2" x14ac:dyDescent="0.25">
      <c r="A5551" s="62">
        <v>31301307</v>
      </c>
      <c r="B5551" s="63" t="s">
        <v>9199</v>
      </c>
    </row>
    <row r="5552" spans="1:2" x14ac:dyDescent="0.25">
      <c r="A5552" s="62">
        <v>31301308</v>
      </c>
      <c r="B5552" s="63" t="s">
        <v>18789</v>
      </c>
    </row>
    <row r="5553" spans="1:2" x14ac:dyDescent="0.25">
      <c r="A5553" s="62">
        <v>31301309</v>
      </c>
      <c r="B5553" s="63" t="s">
        <v>10208</v>
      </c>
    </row>
    <row r="5554" spans="1:2" x14ac:dyDescent="0.25">
      <c r="A5554" s="62">
        <v>31301310</v>
      </c>
      <c r="B5554" s="63" t="s">
        <v>13954</v>
      </c>
    </row>
    <row r="5555" spans="1:2" x14ac:dyDescent="0.25">
      <c r="A5555" s="62">
        <v>31301311</v>
      </c>
      <c r="B5555" s="63" t="s">
        <v>17261</v>
      </c>
    </row>
    <row r="5556" spans="1:2" x14ac:dyDescent="0.25">
      <c r="A5556" s="62">
        <v>31301312</v>
      </c>
      <c r="B5556" s="63" t="s">
        <v>18717</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17193</v>
      </c>
    </row>
    <row r="5563" spans="1:2" x14ac:dyDescent="0.25">
      <c r="A5563" s="62">
        <v>31301319</v>
      </c>
      <c r="B5563" s="63" t="s">
        <v>12042</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11452</v>
      </c>
    </row>
    <row r="5569" spans="1:2" x14ac:dyDescent="0.25">
      <c r="A5569" s="62">
        <v>31301406</v>
      </c>
      <c r="B5569" s="63" t="s">
        <v>12769</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11226</v>
      </c>
    </row>
    <row r="5574" spans="1:2" x14ac:dyDescent="0.25">
      <c r="A5574" s="62">
        <v>31301411</v>
      </c>
      <c r="B5574" s="63" t="s">
        <v>6995</v>
      </c>
    </row>
    <row r="5575" spans="1:2" x14ac:dyDescent="0.25">
      <c r="A5575" s="62">
        <v>31301412</v>
      </c>
      <c r="B5575" s="63" t="s">
        <v>13984</v>
      </c>
    </row>
    <row r="5576" spans="1:2" x14ac:dyDescent="0.25">
      <c r="A5576" s="62">
        <v>31301413</v>
      </c>
      <c r="B5576" s="63" t="s">
        <v>1139</v>
      </c>
    </row>
    <row r="5577" spans="1:2" x14ac:dyDescent="0.25">
      <c r="A5577" s="62">
        <v>31301414</v>
      </c>
      <c r="B5577" s="63" t="s">
        <v>18328</v>
      </c>
    </row>
    <row r="5578" spans="1:2" x14ac:dyDescent="0.25">
      <c r="A5578" s="62">
        <v>31301415</v>
      </c>
      <c r="B5578" s="63" t="s">
        <v>6835</v>
      </c>
    </row>
    <row r="5579" spans="1:2" x14ac:dyDescent="0.25">
      <c r="A5579" s="62">
        <v>31301416</v>
      </c>
      <c r="B5579" s="63" t="s">
        <v>18036</v>
      </c>
    </row>
    <row r="5580" spans="1:2" x14ac:dyDescent="0.25">
      <c r="A5580" s="62">
        <v>31301417</v>
      </c>
      <c r="B5580" s="63" t="s">
        <v>8614</v>
      </c>
    </row>
    <row r="5581" spans="1:2" x14ac:dyDescent="0.25">
      <c r="A5581" s="62">
        <v>31301418</v>
      </c>
      <c r="B5581" s="63" t="s">
        <v>2383</v>
      </c>
    </row>
    <row r="5582" spans="1:2" x14ac:dyDescent="0.25">
      <c r="A5582" s="62">
        <v>31301419</v>
      </c>
      <c r="B5582" s="63" t="s">
        <v>11018</v>
      </c>
    </row>
    <row r="5583" spans="1:2" x14ac:dyDescent="0.25">
      <c r="A5583" s="62">
        <v>31301501</v>
      </c>
      <c r="B5583" s="63" t="s">
        <v>14207</v>
      </c>
    </row>
    <row r="5584" spans="1:2" x14ac:dyDescent="0.25">
      <c r="A5584" s="62">
        <v>31301502</v>
      </c>
      <c r="B5584" s="63" t="s">
        <v>14196</v>
      </c>
    </row>
    <row r="5585" spans="1:2" x14ac:dyDescent="0.25">
      <c r="A5585" s="62">
        <v>31301503</v>
      </c>
      <c r="B5585" s="63" t="s">
        <v>12133</v>
      </c>
    </row>
    <row r="5586" spans="1:2" x14ac:dyDescent="0.25">
      <c r="A5586" s="62">
        <v>31301504</v>
      </c>
      <c r="B5586" s="63" t="s">
        <v>9907</v>
      </c>
    </row>
    <row r="5587" spans="1:2" x14ac:dyDescent="0.25">
      <c r="A5587" s="62">
        <v>31301505</v>
      </c>
      <c r="B5587" s="63" t="s">
        <v>4934</v>
      </c>
    </row>
    <row r="5588" spans="1:2" x14ac:dyDescent="0.25">
      <c r="A5588" s="62">
        <v>31301506</v>
      </c>
      <c r="B5588" s="63" t="s">
        <v>3457</v>
      </c>
    </row>
    <row r="5589" spans="1:2" x14ac:dyDescent="0.25">
      <c r="A5589" s="62">
        <v>31301507</v>
      </c>
      <c r="B5589" s="63" t="s">
        <v>13307</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12963</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9143</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14720</v>
      </c>
    </row>
    <row r="5606" spans="1:2" x14ac:dyDescent="0.25">
      <c r="A5606" s="62">
        <v>31311105</v>
      </c>
      <c r="B5606" s="63" t="s">
        <v>12865</v>
      </c>
    </row>
    <row r="5607" spans="1:2" x14ac:dyDescent="0.25">
      <c r="A5607" s="62">
        <v>31311106</v>
      </c>
      <c r="B5607" s="63" t="s">
        <v>7791</v>
      </c>
    </row>
    <row r="5608" spans="1:2" x14ac:dyDescent="0.25">
      <c r="A5608" s="62">
        <v>31311109</v>
      </c>
      <c r="B5608" s="63" t="s">
        <v>9714</v>
      </c>
    </row>
    <row r="5609" spans="1:2" x14ac:dyDescent="0.25">
      <c r="A5609" s="62">
        <v>31311110</v>
      </c>
      <c r="B5609" s="63" t="s">
        <v>6846</v>
      </c>
    </row>
    <row r="5610" spans="1:2" x14ac:dyDescent="0.25">
      <c r="A5610" s="62">
        <v>31311111</v>
      </c>
      <c r="B5610" s="63" t="s">
        <v>14777</v>
      </c>
    </row>
    <row r="5611" spans="1:2" x14ac:dyDescent="0.25">
      <c r="A5611" s="62">
        <v>31311112</v>
      </c>
      <c r="B5611" s="63" t="s">
        <v>832</v>
      </c>
    </row>
    <row r="5612" spans="1:2" x14ac:dyDescent="0.25">
      <c r="A5612" s="62">
        <v>31311113</v>
      </c>
      <c r="B5612" s="63" t="s">
        <v>18189</v>
      </c>
    </row>
    <row r="5613" spans="1:2" x14ac:dyDescent="0.25">
      <c r="A5613" s="62">
        <v>31311201</v>
      </c>
      <c r="B5613" s="63" t="s">
        <v>7888</v>
      </c>
    </row>
    <row r="5614" spans="1:2" x14ac:dyDescent="0.25">
      <c r="A5614" s="62">
        <v>31311202</v>
      </c>
      <c r="B5614" s="63" t="s">
        <v>11245</v>
      </c>
    </row>
    <row r="5615" spans="1:2" x14ac:dyDescent="0.25">
      <c r="A5615" s="62">
        <v>31311203</v>
      </c>
      <c r="B5615" s="63" t="s">
        <v>11073</v>
      </c>
    </row>
    <row r="5616" spans="1:2" x14ac:dyDescent="0.25">
      <c r="A5616" s="62">
        <v>31311204</v>
      </c>
      <c r="B5616" s="63" t="s">
        <v>17064</v>
      </c>
    </row>
    <row r="5617" spans="1:2" x14ac:dyDescent="0.25">
      <c r="A5617" s="62">
        <v>31311205</v>
      </c>
      <c r="B5617" s="63" t="s">
        <v>15917</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6544</v>
      </c>
    </row>
    <row r="5624" spans="1:2" x14ac:dyDescent="0.25">
      <c r="A5624" s="62">
        <v>31311301</v>
      </c>
      <c r="B5624" s="63" t="s">
        <v>12040</v>
      </c>
    </row>
    <row r="5625" spans="1:2" x14ac:dyDescent="0.25">
      <c r="A5625" s="62">
        <v>31311302</v>
      </c>
      <c r="B5625" s="63" t="s">
        <v>17548</v>
      </c>
    </row>
    <row r="5626" spans="1:2" x14ac:dyDescent="0.25">
      <c r="A5626" s="62">
        <v>31311303</v>
      </c>
      <c r="B5626" s="63" t="s">
        <v>10281</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14957</v>
      </c>
    </row>
    <row r="5632" spans="1:2" x14ac:dyDescent="0.25">
      <c r="A5632" s="62">
        <v>31311311</v>
      </c>
      <c r="B5632" s="63" t="s">
        <v>12595</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12691</v>
      </c>
    </row>
    <row r="5639" spans="1:2" x14ac:dyDescent="0.25">
      <c r="A5639" s="62">
        <v>31311405</v>
      </c>
      <c r="B5639" s="63" t="s">
        <v>12739</v>
      </c>
    </row>
    <row r="5640" spans="1:2" x14ac:dyDescent="0.25">
      <c r="A5640" s="62">
        <v>31311406</v>
      </c>
      <c r="B5640" s="63" t="s">
        <v>16127</v>
      </c>
    </row>
    <row r="5641" spans="1:2" x14ac:dyDescent="0.25">
      <c r="A5641" s="62">
        <v>31311409</v>
      </c>
      <c r="B5641" s="63" t="s">
        <v>3784</v>
      </c>
    </row>
    <row r="5642" spans="1:2" x14ac:dyDescent="0.25">
      <c r="A5642" s="62">
        <v>31311410</v>
      </c>
      <c r="B5642" s="63" t="s">
        <v>12932</v>
      </c>
    </row>
    <row r="5643" spans="1:2" x14ac:dyDescent="0.25">
      <c r="A5643" s="62">
        <v>31311411</v>
      </c>
      <c r="B5643" s="63" t="s">
        <v>4340</v>
      </c>
    </row>
    <row r="5644" spans="1:2" x14ac:dyDescent="0.25">
      <c r="A5644" s="62">
        <v>31311412</v>
      </c>
      <c r="B5644" s="63" t="s">
        <v>9727</v>
      </c>
    </row>
    <row r="5645" spans="1:2" x14ac:dyDescent="0.25">
      <c r="A5645" s="62">
        <v>31311413</v>
      </c>
      <c r="B5645" s="63" t="s">
        <v>17916</v>
      </c>
    </row>
    <row r="5646" spans="1:2" x14ac:dyDescent="0.25">
      <c r="A5646" s="62">
        <v>31311501</v>
      </c>
      <c r="B5646" s="63" t="s">
        <v>11581</v>
      </c>
    </row>
    <row r="5647" spans="1:2" x14ac:dyDescent="0.25">
      <c r="A5647" s="62">
        <v>31311502</v>
      </c>
      <c r="B5647" s="63" t="s">
        <v>9543</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12436</v>
      </c>
    </row>
    <row r="5652" spans="1:2" x14ac:dyDescent="0.25">
      <c r="A5652" s="62">
        <v>31311509</v>
      </c>
      <c r="B5652" s="63" t="s">
        <v>6582</v>
      </c>
    </row>
    <row r="5653" spans="1:2" x14ac:dyDescent="0.25">
      <c r="A5653" s="62">
        <v>31311510</v>
      </c>
      <c r="B5653" s="63" t="s">
        <v>16989</v>
      </c>
    </row>
    <row r="5654" spans="1:2" x14ac:dyDescent="0.25">
      <c r="A5654" s="62">
        <v>31311511</v>
      </c>
      <c r="B5654" s="63" t="s">
        <v>17258</v>
      </c>
    </row>
    <row r="5655" spans="1:2" x14ac:dyDescent="0.25">
      <c r="A5655" s="62">
        <v>31311512</v>
      </c>
      <c r="B5655" s="63" t="s">
        <v>10928</v>
      </c>
    </row>
    <row r="5656" spans="1:2" x14ac:dyDescent="0.25">
      <c r="A5656" s="62">
        <v>31311513</v>
      </c>
      <c r="B5656" s="63" t="s">
        <v>4981</v>
      </c>
    </row>
    <row r="5657" spans="1:2" x14ac:dyDescent="0.25">
      <c r="A5657" s="62">
        <v>31311601</v>
      </c>
      <c r="B5657" s="63" t="s">
        <v>13499</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13796</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10075</v>
      </c>
    </row>
    <row r="5666" spans="1:2" x14ac:dyDescent="0.25">
      <c r="A5666" s="62">
        <v>31311612</v>
      </c>
      <c r="B5666" s="63" t="s">
        <v>15580</v>
      </c>
    </row>
    <row r="5667" spans="1:2" x14ac:dyDescent="0.25">
      <c r="A5667" s="62">
        <v>31311613</v>
      </c>
      <c r="B5667" s="63" t="s">
        <v>11653</v>
      </c>
    </row>
    <row r="5668" spans="1:2" x14ac:dyDescent="0.25">
      <c r="A5668" s="62">
        <v>31311701</v>
      </c>
      <c r="B5668" s="63" t="s">
        <v>12573</v>
      </c>
    </row>
    <row r="5669" spans="1:2" x14ac:dyDescent="0.25">
      <c r="A5669" s="62">
        <v>31311702</v>
      </c>
      <c r="B5669" s="63" t="s">
        <v>15347</v>
      </c>
    </row>
    <row r="5670" spans="1:2" x14ac:dyDescent="0.25">
      <c r="A5670" s="62">
        <v>31311703</v>
      </c>
      <c r="B5670" s="63" t="s">
        <v>9422</v>
      </c>
    </row>
    <row r="5671" spans="1:2" x14ac:dyDescent="0.25">
      <c r="A5671" s="62">
        <v>31311704</v>
      </c>
      <c r="B5671" s="63" t="s">
        <v>6498</v>
      </c>
    </row>
    <row r="5672" spans="1:2" x14ac:dyDescent="0.25">
      <c r="A5672" s="62">
        <v>31311705</v>
      </c>
      <c r="B5672" s="63" t="s">
        <v>18060</v>
      </c>
    </row>
    <row r="5673" spans="1:2" x14ac:dyDescent="0.25">
      <c r="A5673" s="62">
        <v>31311706</v>
      </c>
      <c r="B5673" s="63" t="s">
        <v>5983</v>
      </c>
    </row>
    <row r="5674" spans="1:2" x14ac:dyDescent="0.25">
      <c r="A5674" s="62">
        <v>31311709</v>
      </c>
      <c r="B5674" s="63" t="s">
        <v>13574</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9288</v>
      </c>
    </row>
    <row r="5680" spans="1:2" x14ac:dyDescent="0.25">
      <c r="A5680" s="62">
        <v>31321102</v>
      </c>
      <c r="B5680" s="63" t="s">
        <v>10178</v>
      </c>
    </row>
    <row r="5681" spans="1:2" x14ac:dyDescent="0.25">
      <c r="A5681" s="62">
        <v>31321103</v>
      </c>
      <c r="B5681" s="63" t="s">
        <v>7594</v>
      </c>
    </row>
    <row r="5682" spans="1:2" x14ac:dyDescent="0.25">
      <c r="A5682" s="62">
        <v>31321104</v>
      </c>
      <c r="B5682" s="63" t="s">
        <v>6811</v>
      </c>
    </row>
    <row r="5683" spans="1:2" x14ac:dyDescent="0.25">
      <c r="A5683" s="62">
        <v>31321105</v>
      </c>
      <c r="B5683" s="63" t="s">
        <v>14316</v>
      </c>
    </row>
    <row r="5684" spans="1:2" x14ac:dyDescent="0.25">
      <c r="A5684" s="62">
        <v>31321106</v>
      </c>
      <c r="B5684" s="63" t="s">
        <v>10957</v>
      </c>
    </row>
    <row r="5685" spans="1:2" x14ac:dyDescent="0.25">
      <c r="A5685" s="62">
        <v>31321109</v>
      </c>
      <c r="B5685" s="63" t="s">
        <v>18154</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13726</v>
      </c>
    </row>
    <row r="5690" spans="1:2" x14ac:dyDescent="0.25">
      <c r="A5690" s="62">
        <v>31321201</v>
      </c>
      <c r="B5690" s="63" t="s">
        <v>1879</v>
      </c>
    </row>
    <row r="5691" spans="1:2" x14ac:dyDescent="0.25">
      <c r="A5691" s="62">
        <v>31321202</v>
      </c>
      <c r="B5691" s="63" t="s">
        <v>4463</v>
      </c>
    </row>
    <row r="5692" spans="1:2" x14ac:dyDescent="0.25">
      <c r="A5692" s="62">
        <v>31321203</v>
      </c>
      <c r="B5692" s="63" t="s">
        <v>10116</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8266</v>
      </c>
    </row>
    <row r="5699" spans="1:2" x14ac:dyDescent="0.25">
      <c r="A5699" s="62">
        <v>31321212</v>
      </c>
      <c r="B5699" s="63" t="s">
        <v>7083</v>
      </c>
    </row>
    <row r="5700" spans="1:2" x14ac:dyDescent="0.25">
      <c r="A5700" s="62">
        <v>31321213</v>
      </c>
      <c r="B5700" s="63" t="s">
        <v>3685</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12270</v>
      </c>
    </row>
    <row r="5710" spans="1:2" x14ac:dyDescent="0.25">
      <c r="A5710" s="62">
        <v>31321312</v>
      </c>
      <c r="B5710" s="63" t="s">
        <v>8279</v>
      </c>
    </row>
    <row r="5711" spans="1:2" x14ac:dyDescent="0.25">
      <c r="A5711" s="62">
        <v>31321313</v>
      </c>
      <c r="B5711" s="63" t="s">
        <v>7373</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5013</v>
      </c>
    </row>
    <row r="5719" spans="1:2" x14ac:dyDescent="0.25">
      <c r="A5719" s="62">
        <v>31321410</v>
      </c>
      <c r="B5719" s="63" t="s">
        <v>8074</v>
      </c>
    </row>
    <row r="5720" spans="1:2" x14ac:dyDescent="0.25">
      <c r="A5720" s="62">
        <v>31321411</v>
      </c>
      <c r="B5720" s="63" t="s">
        <v>6529</v>
      </c>
    </row>
    <row r="5721" spans="1:2" x14ac:dyDescent="0.25">
      <c r="A5721" s="62">
        <v>31321412</v>
      </c>
      <c r="B5721" s="63" t="s">
        <v>12538</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17242</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9946</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8745</v>
      </c>
    </row>
    <row r="5739" spans="1:2" x14ac:dyDescent="0.25">
      <c r="A5739" s="62">
        <v>31321606</v>
      </c>
      <c r="B5739" s="63" t="s">
        <v>18195</v>
      </c>
    </row>
    <row r="5740" spans="1:2" x14ac:dyDescent="0.25">
      <c r="A5740" s="62">
        <v>31321609</v>
      </c>
      <c r="B5740" s="63" t="s">
        <v>1889</v>
      </c>
    </row>
    <row r="5741" spans="1:2" x14ac:dyDescent="0.25">
      <c r="A5741" s="62">
        <v>31321610</v>
      </c>
      <c r="B5741" s="63" t="s">
        <v>12417</v>
      </c>
    </row>
    <row r="5742" spans="1:2" x14ac:dyDescent="0.25">
      <c r="A5742" s="62">
        <v>31321611</v>
      </c>
      <c r="B5742" s="63" t="s">
        <v>4183</v>
      </c>
    </row>
    <row r="5743" spans="1:2" x14ac:dyDescent="0.25">
      <c r="A5743" s="62">
        <v>31321612</v>
      </c>
      <c r="B5743" s="63" t="s">
        <v>14774</v>
      </c>
    </row>
    <row r="5744" spans="1:2" x14ac:dyDescent="0.25">
      <c r="A5744" s="62">
        <v>31321613</v>
      </c>
      <c r="B5744" s="63" t="s">
        <v>10536</v>
      </c>
    </row>
    <row r="5745" spans="1:2" x14ac:dyDescent="0.25">
      <c r="A5745" s="62">
        <v>31321701</v>
      </c>
      <c r="B5745" s="63" t="s">
        <v>8097</v>
      </c>
    </row>
    <row r="5746" spans="1:2" x14ac:dyDescent="0.25">
      <c r="A5746" s="62">
        <v>31321702</v>
      </c>
      <c r="B5746" s="63" t="s">
        <v>17649</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6901</v>
      </c>
    </row>
    <row r="5752" spans="1:2" x14ac:dyDescent="0.25">
      <c r="A5752" s="62">
        <v>31321710</v>
      </c>
      <c r="B5752" s="63" t="s">
        <v>7778</v>
      </c>
    </row>
    <row r="5753" spans="1:2" x14ac:dyDescent="0.25">
      <c r="A5753" s="62">
        <v>31321711</v>
      </c>
      <c r="B5753" s="63" t="s">
        <v>18759</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13748</v>
      </c>
    </row>
    <row r="5759" spans="1:2" x14ac:dyDescent="0.25">
      <c r="A5759" s="62">
        <v>31331104</v>
      </c>
      <c r="B5759" s="63" t="s">
        <v>13861</v>
      </c>
    </row>
    <row r="5760" spans="1:2" x14ac:dyDescent="0.25">
      <c r="A5760" s="62">
        <v>31331105</v>
      </c>
      <c r="B5760" s="63" t="s">
        <v>11888</v>
      </c>
    </row>
    <row r="5761" spans="1:2" x14ac:dyDescent="0.25">
      <c r="A5761" s="62">
        <v>31331106</v>
      </c>
      <c r="B5761" s="63" t="s">
        <v>4153</v>
      </c>
    </row>
    <row r="5762" spans="1:2" x14ac:dyDescent="0.25">
      <c r="A5762" s="62">
        <v>31331109</v>
      </c>
      <c r="B5762" s="63" t="s">
        <v>8874</v>
      </c>
    </row>
    <row r="5763" spans="1:2" x14ac:dyDescent="0.25">
      <c r="A5763" s="62">
        <v>31331110</v>
      </c>
      <c r="B5763" s="63" t="s">
        <v>14717</v>
      </c>
    </row>
    <row r="5764" spans="1:2" x14ac:dyDescent="0.25">
      <c r="A5764" s="62">
        <v>31331111</v>
      </c>
      <c r="B5764" s="63" t="s">
        <v>2857</v>
      </c>
    </row>
    <row r="5765" spans="1:2" x14ac:dyDescent="0.25">
      <c r="A5765" s="62">
        <v>31331112</v>
      </c>
      <c r="B5765" s="63" t="s">
        <v>7525</v>
      </c>
    </row>
    <row r="5766" spans="1:2" x14ac:dyDescent="0.25">
      <c r="A5766" s="62">
        <v>31331113</v>
      </c>
      <c r="B5766" s="63" t="s">
        <v>4255</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4404</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10445</v>
      </c>
    </row>
    <row r="5780" spans="1:2" x14ac:dyDescent="0.25">
      <c r="A5780" s="62">
        <v>31331303</v>
      </c>
      <c r="B5780" s="63" t="s">
        <v>14881</v>
      </c>
    </row>
    <row r="5781" spans="1:2" x14ac:dyDescent="0.25">
      <c r="A5781" s="62">
        <v>31331304</v>
      </c>
      <c r="B5781" s="63" t="s">
        <v>11798</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13215</v>
      </c>
    </row>
    <row r="5787" spans="1:2" x14ac:dyDescent="0.25">
      <c r="A5787" s="62">
        <v>31331312</v>
      </c>
      <c r="B5787" s="63" t="s">
        <v>2427</v>
      </c>
    </row>
    <row r="5788" spans="1:2" x14ac:dyDescent="0.25">
      <c r="A5788" s="62">
        <v>31331313</v>
      </c>
      <c r="B5788" s="63" t="s">
        <v>18801</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18811</v>
      </c>
    </row>
    <row r="5793" spans="1:2" x14ac:dyDescent="0.25">
      <c r="A5793" s="62">
        <v>31331405</v>
      </c>
      <c r="B5793" s="63" t="s">
        <v>2708</v>
      </c>
    </row>
    <row r="5794" spans="1:2" x14ac:dyDescent="0.25">
      <c r="A5794" s="62">
        <v>31331406</v>
      </c>
      <c r="B5794" s="63" t="s">
        <v>9852</v>
      </c>
    </row>
    <row r="5795" spans="1:2" x14ac:dyDescent="0.25">
      <c r="A5795" s="62">
        <v>31331409</v>
      </c>
      <c r="B5795" s="63" t="s">
        <v>12236</v>
      </c>
    </row>
    <row r="5796" spans="1:2" x14ac:dyDescent="0.25">
      <c r="A5796" s="62">
        <v>31331410</v>
      </c>
      <c r="B5796" s="63" t="s">
        <v>6919</v>
      </c>
    </row>
    <row r="5797" spans="1:2" x14ac:dyDescent="0.25">
      <c r="A5797" s="62">
        <v>31331411</v>
      </c>
      <c r="B5797" s="63" t="s">
        <v>15933</v>
      </c>
    </row>
    <row r="5798" spans="1:2" x14ac:dyDescent="0.25">
      <c r="A5798" s="62">
        <v>31331412</v>
      </c>
      <c r="B5798" s="63" t="s">
        <v>11514</v>
      </c>
    </row>
    <row r="5799" spans="1:2" x14ac:dyDescent="0.25">
      <c r="A5799" s="62">
        <v>31331413</v>
      </c>
      <c r="B5799" s="63" t="s">
        <v>3672</v>
      </c>
    </row>
    <row r="5800" spans="1:2" x14ac:dyDescent="0.25">
      <c r="A5800" s="62">
        <v>31331501</v>
      </c>
      <c r="B5800" s="63" t="s">
        <v>1775</v>
      </c>
    </row>
    <row r="5801" spans="1:2" x14ac:dyDescent="0.25">
      <c r="A5801" s="62">
        <v>31331502</v>
      </c>
      <c r="B5801" s="63" t="s">
        <v>14056</v>
      </c>
    </row>
    <row r="5802" spans="1:2" x14ac:dyDescent="0.25">
      <c r="A5802" s="62">
        <v>31331503</v>
      </c>
      <c r="B5802" s="63" t="s">
        <v>7728</v>
      </c>
    </row>
    <row r="5803" spans="1:2" x14ac:dyDescent="0.25">
      <c r="A5803" s="62">
        <v>31331504</v>
      </c>
      <c r="B5803" s="63" t="s">
        <v>17607</v>
      </c>
    </row>
    <row r="5804" spans="1:2" x14ac:dyDescent="0.25">
      <c r="A5804" s="62">
        <v>31331505</v>
      </c>
      <c r="B5804" s="63" t="s">
        <v>7825</v>
      </c>
    </row>
    <row r="5805" spans="1:2" x14ac:dyDescent="0.25">
      <c r="A5805" s="62">
        <v>31331506</v>
      </c>
      <c r="B5805" s="63" t="s">
        <v>6872</v>
      </c>
    </row>
    <row r="5806" spans="1:2" x14ac:dyDescent="0.25">
      <c r="A5806" s="62">
        <v>31331509</v>
      </c>
      <c r="B5806" s="63" t="s">
        <v>3604</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9135</v>
      </c>
    </row>
    <row r="5817" spans="1:2" x14ac:dyDescent="0.25">
      <c r="A5817" s="62">
        <v>31331609</v>
      </c>
      <c r="B5817" s="63" t="s">
        <v>14080</v>
      </c>
    </row>
    <row r="5818" spans="1:2" x14ac:dyDescent="0.25">
      <c r="A5818" s="62">
        <v>31331610</v>
      </c>
      <c r="B5818" s="63" t="s">
        <v>7584</v>
      </c>
    </row>
    <row r="5819" spans="1:2" x14ac:dyDescent="0.25">
      <c r="A5819" s="62">
        <v>31331611</v>
      </c>
      <c r="B5819" s="63" t="s">
        <v>11596</v>
      </c>
    </row>
    <row r="5820" spans="1:2" x14ac:dyDescent="0.25">
      <c r="A5820" s="62">
        <v>31331612</v>
      </c>
      <c r="B5820" s="63" t="s">
        <v>13476</v>
      </c>
    </row>
    <row r="5821" spans="1:2" x14ac:dyDescent="0.25">
      <c r="A5821" s="62">
        <v>31331613</v>
      </c>
      <c r="B5821" s="63" t="s">
        <v>18345</v>
      </c>
    </row>
    <row r="5822" spans="1:2" x14ac:dyDescent="0.25">
      <c r="A5822" s="62">
        <v>31331701</v>
      </c>
      <c r="B5822" s="63" t="s">
        <v>14910</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9329</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6003</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12900</v>
      </c>
    </row>
    <row r="5844" spans="1:2" x14ac:dyDescent="0.25">
      <c r="A5844" s="62">
        <v>31341201</v>
      </c>
      <c r="B5844" s="63" t="s">
        <v>8153</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9057</v>
      </c>
    </row>
    <row r="5849" spans="1:2" x14ac:dyDescent="0.25">
      <c r="A5849" s="62">
        <v>31341206</v>
      </c>
      <c r="B5849" s="63" t="s">
        <v>7068</v>
      </c>
    </row>
    <row r="5850" spans="1:2" x14ac:dyDescent="0.25">
      <c r="A5850" s="62">
        <v>31341209</v>
      </c>
      <c r="B5850" s="63" t="s">
        <v>14524</v>
      </c>
    </row>
    <row r="5851" spans="1:2" x14ac:dyDescent="0.25">
      <c r="A5851" s="62">
        <v>31341210</v>
      </c>
      <c r="B5851" s="63" t="s">
        <v>14971</v>
      </c>
    </row>
    <row r="5852" spans="1:2" x14ac:dyDescent="0.25">
      <c r="A5852" s="62">
        <v>31341211</v>
      </c>
      <c r="B5852" s="63" t="s">
        <v>2163</v>
      </c>
    </row>
    <row r="5853" spans="1:2" x14ac:dyDescent="0.25">
      <c r="A5853" s="62">
        <v>31341212</v>
      </c>
      <c r="B5853" s="63" t="s">
        <v>5575</v>
      </c>
    </row>
    <row r="5854" spans="1:2" x14ac:dyDescent="0.25">
      <c r="A5854" s="62">
        <v>31341213</v>
      </c>
      <c r="B5854" s="63" t="s">
        <v>3586</v>
      </c>
    </row>
    <row r="5855" spans="1:2" x14ac:dyDescent="0.25">
      <c r="A5855" s="62">
        <v>31341301</v>
      </c>
      <c r="B5855" s="63" t="s">
        <v>12992</v>
      </c>
    </row>
    <row r="5856" spans="1:2" x14ac:dyDescent="0.25">
      <c r="A5856" s="62">
        <v>31341302</v>
      </c>
      <c r="B5856" s="63" t="s">
        <v>17123</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15267</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13338</v>
      </c>
    </row>
    <row r="5867" spans="1:2" x14ac:dyDescent="0.25">
      <c r="A5867" s="62">
        <v>31341402</v>
      </c>
      <c r="B5867" s="63" t="s">
        <v>10784</v>
      </c>
    </row>
    <row r="5868" spans="1:2" x14ac:dyDescent="0.25">
      <c r="A5868" s="62">
        <v>31341403</v>
      </c>
      <c r="B5868" s="63" t="s">
        <v>15741</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13277</v>
      </c>
    </row>
    <row r="5873" spans="1:2" x14ac:dyDescent="0.25">
      <c r="A5873" s="62">
        <v>31341410</v>
      </c>
      <c r="B5873" s="63" t="s">
        <v>9668</v>
      </c>
    </row>
    <row r="5874" spans="1:2" x14ac:dyDescent="0.25">
      <c r="A5874" s="62">
        <v>31341411</v>
      </c>
      <c r="B5874" s="63" t="s">
        <v>7621</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17828</v>
      </c>
    </row>
    <row r="5882" spans="1:2" x14ac:dyDescent="0.25">
      <c r="A5882" s="62">
        <v>31341506</v>
      </c>
      <c r="B5882" s="63" t="s">
        <v>9501</v>
      </c>
    </row>
    <row r="5883" spans="1:2" x14ac:dyDescent="0.25">
      <c r="A5883" s="62">
        <v>31341509</v>
      </c>
      <c r="B5883" s="63" t="s">
        <v>11963</v>
      </c>
    </row>
    <row r="5884" spans="1:2" x14ac:dyDescent="0.25">
      <c r="A5884" s="62">
        <v>31341510</v>
      </c>
      <c r="B5884" s="63" t="s">
        <v>15276</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18674</v>
      </c>
    </row>
    <row r="5889" spans="1:2" x14ac:dyDescent="0.25">
      <c r="A5889" s="62">
        <v>31341602</v>
      </c>
      <c r="B5889" s="63" t="s">
        <v>6691</v>
      </c>
    </row>
    <row r="5890" spans="1:2" x14ac:dyDescent="0.25">
      <c r="A5890" s="62">
        <v>31341603</v>
      </c>
      <c r="B5890" s="63" t="s">
        <v>13534</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7447</v>
      </c>
    </row>
    <row r="5895" spans="1:2" x14ac:dyDescent="0.25">
      <c r="A5895" s="62">
        <v>31341610</v>
      </c>
      <c r="B5895" s="63" t="s">
        <v>16838</v>
      </c>
    </row>
    <row r="5896" spans="1:2" x14ac:dyDescent="0.25">
      <c r="A5896" s="62">
        <v>31341611</v>
      </c>
      <c r="B5896" s="63" t="s">
        <v>4856</v>
      </c>
    </row>
    <row r="5897" spans="1:2" x14ac:dyDescent="0.25">
      <c r="A5897" s="62">
        <v>31341612</v>
      </c>
      <c r="B5897" s="63" t="s">
        <v>10448</v>
      </c>
    </row>
    <row r="5898" spans="1:2" x14ac:dyDescent="0.25">
      <c r="A5898" s="62">
        <v>31341613</v>
      </c>
      <c r="B5898" s="63" t="s">
        <v>9080</v>
      </c>
    </row>
    <row r="5899" spans="1:2" x14ac:dyDescent="0.25">
      <c r="A5899" s="62">
        <v>31341701</v>
      </c>
      <c r="B5899" s="63" t="s">
        <v>6876</v>
      </c>
    </row>
    <row r="5900" spans="1:2" x14ac:dyDescent="0.25">
      <c r="A5900" s="62">
        <v>31341702</v>
      </c>
      <c r="B5900" s="63" t="s">
        <v>6577</v>
      </c>
    </row>
    <row r="5901" spans="1:2" x14ac:dyDescent="0.25">
      <c r="A5901" s="62">
        <v>31341703</v>
      </c>
      <c r="B5901" s="63" t="s">
        <v>18772</v>
      </c>
    </row>
    <row r="5902" spans="1:2" x14ac:dyDescent="0.25">
      <c r="A5902" s="62">
        <v>31341704</v>
      </c>
      <c r="B5902" s="63" t="s">
        <v>14117</v>
      </c>
    </row>
    <row r="5903" spans="1:2" x14ac:dyDescent="0.25">
      <c r="A5903" s="62">
        <v>31341705</v>
      </c>
      <c r="B5903" s="63" t="s">
        <v>17460</v>
      </c>
    </row>
    <row r="5904" spans="1:2" x14ac:dyDescent="0.25">
      <c r="A5904" s="62">
        <v>31341706</v>
      </c>
      <c r="B5904" s="63" t="s">
        <v>2080</v>
      </c>
    </row>
    <row r="5905" spans="1:2" x14ac:dyDescent="0.25">
      <c r="A5905" s="62">
        <v>31341709</v>
      </c>
      <c r="B5905" s="63" t="s">
        <v>14034</v>
      </c>
    </row>
    <row r="5906" spans="1:2" x14ac:dyDescent="0.25">
      <c r="A5906" s="62">
        <v>31341710</v>
      </c>
      <c r="B5906" s="63" t="s">
        <v>4628</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14594</v>
      </c>
    </row>
    <row r="5916" spans="1:2" x14ac:dyDescent="0.25">
      <c r="A5916" s="62">
        <v>31351109</v>
      </c>
      <c r="B5916" s="63" t="s">
        <v>9128</v>
      </c>
    </row>
    <row r="5917" spans="1:2" x14ac:dyDescent="0.25">
      <c r="A5917" s="62">
        <v>31351110</v>
      </c>
      <c r="B5917" s="63" t="s">
        <v>14248</v>
      </c>
    </row>
    <row r="5918" spans="1:2" x14ac:dyDescent="0.25">
      <c r="A5918" s="62">
        <v>31351111</v>
      </c>
      <c r="B5918" s="63" t="s">
        <v>14882</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11391</v>
      </c>
    </row>
    <row r="5923" spans="1:2" x14ac:dyDescent="0.25">
      <c r="A5923" s="62">
        <v>31351203</v>
      </c>
      <c r="B5923" s="63" t="s">
        <v>13669</v>
      </c>
    </row>
    <row r="5924" spans="1:2" x14ac:dyDescent="0.25">
      <c r="A5924" s="62">
        <v>31351204</v>
      </c>
      <c r="B5924" s="63" t="s">
        <v>7124</v>
      </c>
    </row>
    <row r="5925" spans="1:2" x14ac:dyDescent="0.25">
      <c r="A5925" s="62">
        <v>31351205</v>
      </c>
      <c r="B5925" s="63" t="s">
        <v>16872</v>
      </c>
    </row>
    <row r="5926" spans="1:2" x14ac:dyDescent="0.25">
      <c r="A5926" s="62">
        <v>31351206</v>
      </c>
      <c r="B5926" s="63" t="s">
        <v>7904</v>
      </c>
    </row>
    <row r="5927" spans="1:2" x14ac:dyDescent="0.25">
      <c r="A5927" s="62">
        <v>31351209</v>
      </c>
      <c r="B5927" s="63" t="s">
        <v>11383</v>
      </c>
    </row>
    <row r="5928" spans="1:2" x14ac:dyDescent="0.25">
      <c r="A5928" s="62">
        <v>31351210</v>
      </c>
      <c r="B5928" s="63" t="s">
        <v>12775</v>
      </c>
    </row>
    <row r="5929" spans="1:2" x14ac:dyDescent="0.25">
      <c r="A5929" s="62">
        <v>31351211</v>
      </c>
      <c r="B5929" s="63" t="s">
        <v>16111</v>
      </c>
    </row>
    <row r="5930" spans="1:2" x14ac:dyDescent="0.25">
      <c r="A5930" s="62">
        <v>31351212</v>
      </c>
      <c r="B5930" s="63" t="s">
        <v>6556</v>
      </c>
    </row>
    <row r="5931" spans="1:2" x14ac:dyDescent="0.25">
      <c r="A5931" s="62">
        <v>31351213</v>
      </c>
      <c r="B5931" s="63" t="s">
        <v>14779</v>
      </c>
    </row>
    <row r="5932" spans="1:2" x14ac:dyDescent="0.25">
      <c r="A5932" s="62">
        <v>31351301</v>
      </c>
      <c r="B5932" s="63" t="s">
        <v>675</v>
      </c>
    </row>
    <row r="5933" spans="1:2" x14ac:dyDescent="0.25">
      <c r="A5933" s="62">
        <v>31351302</v>
      </c>
      <c r="B5933" s="63" t="s">
        <v>18291</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11004</v>
      </c>
    </row>
    <row r="5938" spans="1:2" x14ac:dyDescent="0.25">
      <c r="A5938" s="62">
        <v>31351309</v>
      </c>
      <c r="B5938" s="63" t="s">
        <v>14793</v>
      </c>
    </row>
    <row r="5939" spans="1:2" x14ac:dyDescent="0.25">
      <c r="A5939" s="62">
        <v>31351310</v>
      </c>
      <c r="B5939" s="63" t="s">
        <v>3990</v>
      </c>
    </row>
    <row r="5940" spans="1:2" x14ac:dyDescent="0.25">
      <c r="A5940" s="62">
        <v>31351311</v>
      </c>
      <c r="B5940" s="63" t="s">
        <v>5820</v>
      </c>
    </row>
    <row r="5941" spans="1:2" x14ac:dyDescent="0.25">
      <c r="A5941" s="62">
        <v>31351312</v>
      </c>
      <c r="B5941" s="63" t="s">
        <v>13415</v>
      </c>
    </row>
    <row r="5942" spans="1:2" x14ac:dyDescent="0.25">
      <c r="A5942" s="62">
        <v>31351313</v>
      </c>
      <c r="B5942" s="63" t="s">
        <v>14185</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4933</v>
      </c>
    </row>
    <row r="5947" spans="1:2" x14ac:dyDescent="0.25">
      <c r="A5947" s="62">
        <v>31351405</v>
      </c>
      <c r="B5947" s="63" t="s">
        <v>7547</v>
      </c>
    </row>
    <row r="5948" spans="1:2" x14ac:dyDescent="0.25">
      <c r="A5948" s="62">
        <v>31351406</v>
      </c>
      <c r="B5948" s="63" t="s">
        <v>530</v>
      </c>
    </row>
    <row r="5949" spans="1:2" x14ac:dyDescent="0.25">
      <c r="A5949" s="62">
        <v>31351409</v>
      </c>
      <c r="B5949" s="63" t="s">
        <v>13275</v>
      </c>
    </row>
    <row r="5950" spans="1:2" x14ac:dyDescent="0.25">
      <c r="A5950" s="62">
        <v>31351410</v>
      </c>
      <c r="B5950" s="63" t="s">
        <v>6466</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13434</v>
      </c>
    </row>
    <row r="5959" spans="1:2" x14ac:dyDescent="0.25">
      <c r="A5959" s="62">
        <v>31351506</v>
      </c>
      <c r="B5959" s="63" t="s">
        <v>16421</v>
      </c>
    </row>
    <row r="5960" spans="1:2" x14ac:dyDescent="0.25">
      <c r="A5960" s="62">
        <v>31351509</v>
      </c>
      <c r="B5960" s="63" t="s">
        <v>13403</v>
      </c>
    </row>
    <row r="5961" spans="1:2" x14ac:dyDescent="0.25">
      <c r="A5961" s="62">
        <v>31351510</v>
      </c>
      <c r="B5961" s="63" t="s">
        <v>328</v>
      </c>
    </row>
    <row r="5962" spans="1:2" x14ac:dyDescent="0.25">
      <c r="A5962" s="62">
        <v>31351511</v>
      </c>
      <c r="B5962" s="63" t="s">
        <v>11203</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12297</v>
      </c>
    </row>
    <row r="5969" spans="1:2" x14ac:dyDescent="0.25">
      <c r="A5969" s="62">
        <v>31351605</v>
      </c>
      <c r="B5969" s="63" t="s">
        <v>15196</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8100</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7943</v>
      </c>
    </row>
    <row r="5981" spans="1:2" x14ac:dyDescent="0.25">
      <c r="A5981" s="62">
        <v>31351706</v>
      </c>
      <c r="B5981" s="63" t="s">
        <v>14295</v>
      </c>
    </row>
    <row r="5982" spans="1:2" x14ac:dyDescent="0.25">
      <c r="A5982" s="62">
        <v>31351709</v>
      </c>
      <c r="B5982" s="63" t="s">
        <v>8517</v>
      </c>
    </row>
    <row r="5983" spans="1:2" x14ac:dyDescent="0.25">
      <c r="A5983" s="62">
        <v>31351710</v>
      </c>
      <c r="B5983" s="63" t="s">
        <v>9989</v>
      </c>
    </row>
    <row r="5984" spans="1:2" x14ac:dyDescent="0.25">
      <c r="A5984" s="62">
        <v>31351711</v>
      </c>
      <c r="B5984" s="63" t="s">
        <v>18378</v>
      </c>
    </row>
    <row r="5985" spans="1:2" x14ac:dyDescent="0.25">
      <c r="A5985" s="62">
        <v>31351712</v>
      </c>
      <c r="B5985" s="63" t="s">
        <v>93</v>
      </c>
    </row>
    <row r="5986" spans="1:2" x14ac:dyDescent="0.25">
      <c r="A5986" s="62">
        <v>31351713</v>
      </c>
      <c r="B5986" s="63" t="s">
        <v>11948</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10349</v>
      </c>
    </row>
    <row r="5991" spans="1:2" x14ac:dyDescent="0.25">
      <c r="A5991" s="62">
        <v>31361105</v>
      </c>
      <c r="B5991" s="63" t="s">
        <v>14531</v>
      </c>
    </row>
    <row r="5992" spans="1:2" x14ac:dyDescent="0.25">
      <c r="A5992" s="62">
        <v>31361106</v>
      </c>
      <c r="B5992" s="63" t="s">
        <v>6401</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9632</v>
      </c>
    </row>
    <row r="5998" spans="1:2" x14ac:dyDescent="0.25">
      <c r="A5998" s="62">
        <v>31361201</v>
      </c>
      <c r="B5998" s="63" t="s">
        <v>12004</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11884</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16245</v>
      </c>
    </row>
    <row r="6011" spans="1:2" x14ac:dyDescent="0.25">
      <c r="A6011" s="62">
        <v>31361303</v>
      </c>
      <c r="B6011" s="63" t="s">
        <v>6714</v>
      </c>
    </row>
    <row r="6012" spans="1:2" x14ac:dyDescent="0.25">
      <c r="A6012" s="62">
        <v>31361304</v>
      </c>
      <c r="B6012" s="63" t="s">
        <v>5185</v>
      </c>
    </row>
    <row r="6013" spans="1:2" x14ac:dyDescent="0.25">
      <c r="A6013" s="62">
        <v>31361305</v>
      </c>
      <c r="B6013" s="63" t="s">
        <v>2154</v>
      </c>
    </row>
    <row r="6014" spans="1:2" x14ac:dyDescent="0.25">
      <c r="A6014" s="62">
        <v>31361306</v>
      </c>
      <c r="B6014" s="63" t="s">
        <v>8351</v>
      </c>
    </row>
    <row r="6015" spans="1:2" x14ac:dyDescent="0.25">
      <c r="A6015" s="62">
        <v>31361309</v>
      </c>
      <c r="B6015" s="63" t="s">
        <v>14408</v>
      </c>
    </row>
    <row r="6016" spans="1:2" x14ac:dyDescent="0.25">
      <c r="A6016" s="62">
        <v>31361310</v>
      </c>
      <c r="B6016" s="63" t="s">
        <v>10561</v>
      </c>
    </row>
    <row r="6017" spans="1:2" x14ac:dyDescent="0.25">
      <c r="A6017" s="62">
        <v>31361311</v>
      </c>
      <c r="B6017" s="63" t="s">
        <v>14045</v>
      </c>
    </row>
    <row r="6018" spans="1:2" x14ac:dyDescent="0.25">
      <c r="A6018" s="62">
        <v>31361312</v>
      </c>
      <c r="B6018" s="63" t="s">
        <v>17603</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12412</v>
      </c>
    </row>
    <row r="6025" spans="1:2" x14ac:dyDescent="0.25">
      <c r="A6025" s="62">
        <v>31361406</v>
      </c>
      <c r="B6025" s="63" t="s">
        <v>8223</v>
      </c>
    </row>
    <row r="6026" spans="1:2" x14ac:dyDescent="0.25">
      <c r="A6026" s="62">
        <v>31361409</v>
      </c>
      <c r="B6026" s="63" t="s">
        <v>14144</v>
      </c>
    </row>
    <row r="6027" spans="1:2" x14ac:dyDescent="0.25">
      <c r="A6027" s="62">
        <v>31361410</v>
      </c>
      <c r="B6027" s="63" t="s">
        <v>13077</v>
      </c>
    </row>
    <row r="6028" spans="1:2" x14ac:dyDescent="0.25">
      <c r="A6028" s="62">
        <v>31361411</v>
      </c>
      <c r="B6028" s="63" t="s">
        <v>7178</v>
      </c>
    </row>
    <row r="6029" spans="1:2" x14ac:dyDescent="0.25">
      <c r="A6029" s="62">
        <v>31361412</v>
      </c>
      <c r="B6029" s="63" t="s">
        <v>10306</v>
      </c>
    </row>
    <row r="6030" spans="1:2" x14ac:dyDescent="0.25">
      <c r="A6030" s="62">
        <v>31361413</v>
      </c>
      <c r="B6030" s="63" t="s">
        <v>10265</v>
      </c>
    </row>
    <row r="6031" spans="1:2" x14ac:dyDescent="0.25">
      <c r="A6031" s="62">
        <v>31361501</v>
      </c>
      <c r="B6031" s="63" t="s">
        <v>6357</v>
      </c>
    </row>
    <row r="6032" spans="1:2" x14ac:dyDescent="0.25">
      <c r="A6032" s="62">
        <v>31361502</v>
      </c>
      <c r="B6032" s="63" t="s">
        <v>11759</v>
      </c>
    </row>
    <row r="6033" spans="1:2" x14ac:dyDescent="0.25">
      <c r="A6033" s="62">
        <v>31361503</v>
      </c>
      <c r="B6033" s="63" t="s">
        <v>10955</v>
      </c>
    </row>
    <row r="6034" spans="1:2" x14ac:dyDescent="0.25">
      <c r="A6034" s="62">
        <v>31361504</v>
      </c>
      <c r="B6034" s="63" t="s">
        <v>5319</v>
      </c>
    </row>
    <row r="6035" spans="1:2" x14ac:dyDescent="0.25">
      <c r="A6035" s="62">
        <v>31361505</v>
      </c>
      <c r="B6035" s="63" t="s">
        <v>10258</v>
      </c>
    </row>
    <row r="6036" spans="1:2" x14ac:dyDescent="0.25">
      <c r="A6036" s="62">
        <v>31361506</v>
      </c>
      <c r="B6036" s="63" t="s">
        <v>10813</v>
      </c>
    </row>
    <row r="6037" spans="1:2" x14ac:dyDescent="0.25">
      <c r="A6037" s="62">
        <v>31361509</v>
      </c>
      <c r="B6037" s="63" t="s">
        <v>18723</v>
      </c>
    </row>
    <row r="6038" spans="1:2" x14ac:dyDescent="0.25">
      <c r="A6038" s="62">
        <v>31361510</v>
      </c>
      <c r="B6038" s="63" t="s">
        <v>6235</v>
      </c>
    </row>
    <row r="6039" spans="1:2" x14ac:dyDescent="0.25">
      <c r="A6039" s="62">
        <v>31361511</v>
      </c>
      <c r="B6039" s="63" t="s">
        <v>18545</v>
      </c>
    </row>
    <row r="6040" spans="1:2" x14ac:dyDescent="0.25">
      <c r="A6040" s="62">
        <v>31361512</v>
      </c>
      <c r="B6040" s="63" t="s">
        <v>5239</v>
      </c>
    </row>
    <row r="6041" spans="1:2" x14ac:dyDescent="0.25">
      <c r="A6041" s="62">
        <v>31361513</v>
      </c>
      <c r="B6041" s="63" t="s">
        <v>6821</v>
      </c>
    </row>
    <row r="6042" spans="1:2" x14ac:dyDescent="0.25">
      <c r="A6042" s="62">
        <v>31361601</v>
      </c>
      <c r="B6042" s="63" t="s">
        <v>6472</v>
      </c>
    </row>
    <row r="6043" spans="1:2" x14ac:dyDescent="0.25">
      <c r="A6043" s="62">
        <v>31361602</v>
      </c>
      <c r="B6043" s="63" t="s">
        <v>14537</v>
      </c>
    </row>
    <row r="6044" spans="1:2" x14ac:dyDescent="0.25">
      <c r="A6044" s="62">
        <v>31361603</v>
      </c>
      <c r="B6044" s="63" t="s">
        <v>9468</v>
      </c>
    </row>
    <row r="6045" spans="1:2" x14ac:dyDescent="0.25">
      <c r="A6045" s="62">
        <v>31361604</v>
      </c>
      <c r="B6045" s="63" t="s">
        <v>6626</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16885</v>
      </c>
    </row>
    <row r="6050" spans="1:2" x14ac:dyDescent="0.25">
      <c r="A6050" s="62">
        <v>31361611</v>
      </c>
      <c r="B6050" s="63" t="s">
        <v>6898</v>
      </c>
    </row>
    <row r="6051" spans="1:2" x14ac:dyDescent="0.25">
      <c r="A6051" s="62">
        <v>31361612</v>
      </c>
      <c r="B6051" s="63" t="s">
        <v>14313</v>
      </c>
    </row>
    <row r="6052" spans="1:2" x14ac:dyDescent="0.25">
      <c r="A6052" s="62">
        <v>31361613</v>
      </c>
      <c r="B6052" s="63" t="s">
        <v>9758</v>
      </c>
    </row>
    <row r="6053" spans="1:2" x14ac:dyDescent="0.25">
      <c r="A6053" s="62">
        <v>31361701</v>
      </c>
      <c r="B6053" s="63" t="s">
        <v>15546</v>
      </c>
    </row>
    <row r="6054" spans="1:2" x14ac:dyDescent="0.25">
      <c r="A6054" s="62">
        <v>31361702</v>
      </c>
      <c r="B6054" s="63" t="s">
        <v>10820</v>
      </c>
    </row>
    <row r="6055" spans="1:2" x14ac:dyDescent="0.25">
      <c r="A6055" s="62">
        <v>31361703</v>
      </c>
      <c r="B6055" s="63" t="s">
        <v>17074</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11877</v>
      </c>
    </row>
    <row r="6066" spans="1:2" x14ac:dyDescent="0.25">
      <c r="A6066" s="62">
        <v>31371003</v>
      </c>
      <c r="B6066" s="63" t="s">
        <v>9172</v>
      </c>
    </row>
    <row r="6067" spans="1:2" x14ac:dyDescent="0.25">
      <c r="A6067" s="62">
        <v>31371101</v>
      </c>
      <c r="B6067" s="63" t="s">
        <v>7213</v>
      </c>
    </row>
    <row r="6068" spans="1:2" x14ac:dyDescent="0.25">
      <c r="A6068" s="62">
        <v>31371102</v>
      </c>
      <c r="B6068" s="63" t="s">
        <v>5903</v>
      </c>
    </row>
    <row r="6069" spans="1:2" x14ac:dyDescent="0.25">
      <c r="A6069" s="62">
        <v>31371103</v>
      </c>
      <c r="B6069" s="63" t="s">
        <v>9978</v>
      </c>
    </row>
    <row r="6070" spans="1:2" x14ac:dyDescent="0.25">
      <c r="A6070" s="62">
        <v>31371104</v>
      </c>
      <c r="B6070" s="63" t="s">
        <v>18205</v>
      </c>
    </row>
    <row r="6071" spans="1:2" x14ac:dyDescent="0.25">
      <c r="A6071" s="62">
        <v>31371105</v>
      </c>
      <c r="B6071" s="63" t="s">
        <v>14876</v>
      </c>
    </row>
    <row r="6072" spans="1:2" x14ac:dyDescent="0.25">
      <c r="A6072" s="62">
        <v>31371106</v>
      </c>
      <c r="B6072" s="63" t="s">
        <v>884</v>
      </c>
    </row>
    <row r="6073" spans="1:2" x14ac:dyDescent="0.25">
      <c r="A6073" s="62">
        <v>31371107</v>
      </c>
      <c r="B6073" s="63" t="s">
        <v>13404</v>
      </c>
    </row>
    <row r="6074" spans="1:2" x14ac:dyDescent="0.25">
      <c r="A6074" s="62">
        <v>31371201</v>
      </c>
      <c r="B6074" s="63" t="s">
        <v>10221</v>
      </c>
    </row>
    <row r="6075" spans="1:2" x14ac:dyDescent="0.25">
      <c r="A6075" s="62">
        <v>31371202</v>
      </c>
      <c r="B6075" s="63" t="s">
        <v>18587</v>
      </c>
    </row>
    <row r="6076" spans="1:2" x14ac:dyDescent="0.25">
      <c r="A6076" s="62">
        <v>31371203</v>
      </c>
      <c r="B6076" s="63" t="s">
        <v>18088</v>
      </c>
    </row>
    <row r="6077" spans="1:2" x14ac:dyDescent="0.25">
      <c r="A6077" s="62">
        <v>31371204</v>
      </c>
      <c r="B6077" s="63" t="s">
        <v>7865</v>
      </c>
    </row>
    <row r="6078" spans="1:2" x14ac:dyDescent="0.25">
      <c r="A6078" s="62">
        <v>31371205</v>
      </c>
      <c r="B6078" s="63" t="s">
        <v>13015</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4372</v>
      </c>
    </row>
    <row r="6085" spans="1:2" x14ac:dyDescent="0.25">
      <c r="A6085" s="62">
        <v>31371401</v>
      </c>
      <c r="B6085" s="63" t="s">
        <v>6534</v>
      </c>
    </row>
    <row r="6086" spans="1:2" x14ac:dyDescent="0.25">
      <c r="A6086" s="62">
        <v>31381001</v>
      </c>
      <c r="B6086" s="63" t="s">
        <v>10862</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4374</v>
      </c>
    </row>
    <row r="6094" spans="1:2" x14ac:dyDescent="0.25">
      <c r="A6094" s="62">
        <v>32101505</v>
      </c>
      <c r="B6094" s="63" t="s">
        <v>9759</v>
      </c>
    </row>
    <row r="6095" spans="1:2" x14ac:dyDescent="0.25">
      <c r="A6095" s="62">
        <v>32101506</v>
      </c>
      <c r="B6095" s="63" t="s">
        <v>15017</v>
      </c>
    </row>
    <row r="6096" spans="1:2" x14ac:dyDescent="0.25">
      <c r="A6096" s="62">
        <v>32101507</v>
      </c>
      <c r="B6096" s="63" t="s">
        <v>7367</v>
      </c>
    </row>
    <row r="6097" spans="1:2" x14ac:dyDescent="0.25">
      <c r="A6097" s="62">
        <v>32101508</v>
      </c>
      <c r="B6097" s="63" t="s">
        <v>5004</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18500</v>
      </c>
    </row>
    <row r="6103" spans="1:2" x14ac:dyDescent="0.25">
      <c r="A6103" s="62">
        <v>32101515</v>
      </c>
      <c r="B6103" s="63" t="s">
        <v>5896</v>
      </c>
    </row>
    <row r="6104" spans="1:2" x14ac:dyDescent="0.25">
      <c r="A6104" s="62">
        <v>32101516</v>
      </c>
      <c r="B6104" s="63" t="s">
        <v>6353</v>
      </c>
    </row>
    <row r="6105" spans="1:2" x14ac:dyDescent="0.25">
      <c r="A6105" s="62">
        <v>32101517</v>
      </c>
      <c r="B6105" s="63" t="s">
        <v>10119</v>
      </c>
    </row>
    <row r="6106" spans="1:2" x14ac:dyDescent="0.25">
      <c r="A6106" s="62">
        <v>32101518</v>
      </c>
      <c r="B6106" s="63" t="s">
        <v>15366</v>
      </c>
    </row>
    <row r="6107" spans="1:2" x14ac:dyDescent="0.25">
      <c r="A6107" s="62">
        <v>32101519</v>
      </c>
      <c r="B6107" s="63" t="s">
        <v>18222</v>
      </c>
    </row>
    <row r="6108" spans="1:2" x14ac:dyDescent="0.25">
      <c r="A6108" s="62">
        <v>32101520</v>
      </c>
      <c r="B6108" s="63" t="s">
        <v>11440</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2821</v>
      </c>
    </row>
    <row r="6114" spans="1:2" x14ac:dyDescent="0.25">
      <c r="A6114" s="62">
        <v>32101526</v>
      </c>
      <c r="B6114" s="63" t="s">
        <v>14602</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9681</v>
      </c>
    </row>
    <row r="6119" spans="1:2" x14ac:dyDescent="0.25">
      <c r="A6119" s="62">
        <v>32101603</v>
      </c>
      <c r="B6119" s="63" t="s">
        <v>14918</v>
      </c>
    </row>
    <row r="6120" spans="1:2" x14ac:dyDescent="0.25">
      <c r="A6120" s="62">
        <v>32101604</v>
      </c>
      <c r="B6120" s="63" t="s">
        <v>10160</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11084</v>
      </c>
    </row>
    <row r="6125" spans="1:2" x14ac:dyDescent="0.25">
      <c r="A6125" s="62">
        <v>32101609</v>
      </c>
      <c r="B6125" s="63" t="s">
        <v>4456</v>
      </c>
    </row>
    <row r="6126" spans="1:2" x14ac:dyDescent="0.25">
      <c r="A6126" s="62">
        <v>32101611</v>
      </c>
      <c r="B6126" s="63" t="s">
        <v>8264</v>
      </c>
    </row>
    <row r="6127" spans="1:2" x14ac:dyDescent="0.25">
      <c r="A6127" s="62">
        <v>32101612</v>
      </c>
      <c r="B6127" s="63" t="s">
        <v>9380</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12312</v>
      </c>
    </row>
    <row r="6134" spans="1:2" x14ac:dyDescent="0.25">
      <c r="A6134" s="62">
        <v>32101619</v>
      </c>
      <c r="B6134" s="63" t="s">
        <v>17453</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12904</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14139</v>
      </c>
    </row>
    <row r="6145" spans="1:2" x14ac:dyDescent="0.25">
      <c r="A6145" s="62">
        <v>32101630</v>
      </c>
      <c r="B6145" s="63" t="s">
        <v>15841</v>
      </c>
    </row>
    <row r="6146" spans="1:2" x14ac:dyDescent="0.25">
      <c r="A6146" s="62">
        <v>32101631</v>
      </c>
      <c r="B6146" s="63" t="s">
        <v>14372</v>
      </c>
    </row>
    <row r="6147" spans="1:2" x14ac:dyDescent="0.25">
      <c r="A6147" s="62">
        <v>32101632</v>
      </c>
      <c r="B6147" s="63" t="s">
        <v>17968</v>
      </c>
    </row>
    <row r="6148" spans="1:2" x14ac:dyDescent="0.25">
      <c r="A6148" s="62">
        <v>32101633</v>
      </c>
      <c r="B6148" s="63" t="s">
        <v>17849</v>
      </c>
    </row>
    <row r="6149" spans="1:2" x14ac:dyDescent="0.25">
      <c r="A6149" s="62">
        <v>32101634</v>
      </c>
      <c r="B6149" s="63" t="s">
        <v>9441</v>
      </c>
    </row>
    <row r="6150" spans="1:2" x14ac:dyDescent="0.25">
      <c r="A6150" s="62">
        <v>32101635</v>
      </c>
      <c r="B6150" s="63" t="s">
        <v>15399</v>
      </c>
    </row>
    <row r="6151" spans="1:2" x14ac:dyDescent="0.25">
      <c r="A6151" s="62">
        <v>32101636</v>
      </c>
      <c r="B6151" s="63" t="s">
        <v>3399</v>
      </c>
    </row>
    <row r="6152" spans="1:2" x14ac:dyDescent="0.25">
      <c r="A6152" s="62">
        <v>32101637</v>
      </c>
      <c r="B6152" s="63" t="s">
        <v>5534</v>
      </c>
    </row>
    <row r="6153" spans="1:2" x14ac:dyDescent="0.25">
      <c r="A6153" s="62">
        <v>32111501</v>
      </c>
      <c r="B6153" s="63" t="s">
        <v>14390</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11681</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14239</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6717</v>
      </c>
    </row>
    <row r="6177" spans="1:2" x14ac:dyDescent="0.25">
      <c r="A6177" s="62">
        <v>32111704</v>
      </c>
      <c r="B6177" s="63" t="s">
        <v>9858</v>
      </c>
    </row>
    <row r="6178" spans="1:2" x14ac:dyDescent="0.25">
      <c r="A6178" s="62">
        <v>32111705</v>
      </c>
      <c r="B6178" s="63" t="s">
        <v>519</v>
      </c>
    </row>
    <row r="6179" spans="1:2" x14ac:dyDescent="0.25">
      <c r="A6179" s="62">
        <v>32111706</v>
      </c>
      <c r="B6179" s="63" t="s">
        <v>14796</v>
      </c>
    </row>
    <row r="6180" spans="1:2" x14ac:dyDescent="0.25">
      <c r="A6180" s="62">
        <v>32121501</v>
      </c>
      <c r="B6180" s="63" t="s">
        <v>4251</v>
      </c>
    </row>
    <row r="6181" spans="1:2" x14ac:dyDescent="0.25">
      <c r="A6181" s="62">
        <v>32121502</v>
      </c>
      <c r="B6181" s="63" t="s">
        <v>8590</v>
      </c>
    </row>
    <row r="6182" spans="1:2" x14ac:dyDescent="0.25">
      <c r="A6182" s="62">
        <v>32121503</v>
      </c>
      <c r="B6182" s="63" t="s">
        <v>13397</v>
      </c>
    </row>
    <row r="6183" spans="1:2" x14ac:dyDescent="0.25">
      <c r="A6183" s="62">
        <v>32121504</v>
      </c>
      <c r="B6183" s="63" t="s">
        <v>13069</v>
      </c>
    </row>
    <row r="6184" spans="1:2" x14ac:dyDescent="0.25">
      <c r="A6184" s="62">
        <v>32121602</v>
      </c>
      <c r="B6184" s="63" t="s">
        <v>18032</v>
      </c>
    </row>
    <row r="6185" spans="1:2" x14ac:dyDescent="0.25">
      <c r="A6185" s="62">
        <v>32121603</v>
      </c>
      <c r="B6185" s="63" t="s">
        <v>540</v>
      </c>
    </row>
    <row r="6186" spans="1:2" x14ac:dyDescent="0.25">
      <c r="A6186" s="62">
        <v>32121607</v>
      </c>
      <c r="B6186" s="63" t="s">
        <v>10113</v>
      </c>
    </row>
    <row r="6187" spans="1:2" x14ac:dyDescent="0.25">
      <c r="A6187" s="62">
        <v>32121609</v>
      </c>
      <c r="B6187" s="63" t="s">
        <v>8181</v>
      </c>
    </row>
    <row r="6188" spans="1:2" x14ac:dyDescent="0.25">
      <c r="A6188" s="62">
        <v>32121701</v>
      </c>
      <c r="B6188" s="63" t="s">
        <v>4817</v>
      </c>
    </row>
    <row r="6189" spans="1:2" x14ac:dyDescent="0.25">
      <c r="A6189" s="62">
        <v>32121702</v>
      </c>
      <c r="B6189" s="63" t="s">
        <v>13770</v>
      </c>
    </row>
    <row r="6190" spans="1:2" x14ac:dyDescent="0.25">
      <c r="A6190" s="62">
        <v>32121703</v>
      </c>
      <c r="B6190" s="63" t="s">
        <v>16281</v>
      </c>
    </row>
    <row r="6191" spans="1:2" x14ac:dyDescent="0.25">
      <c r="A6191" s="62">
        <v>32121704</v>
      </c>
      <c r="B6191" s="63" t="s">
        <v>13626</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14151</v>
      </c>
    </row>
    <row r="6196" spans="1:2" x14ac:dyDescent="0.25">
      <c r="A6196" s="62">
        <v>32131003</v>
      </c>
      <c r="B6196" s="63" t="s">
        <v>15112</v>
      </c>
    </row>
    <row r="6197" spans="1:2" x14ac:dyDescent="0.25">
      <c r="A6197" s="62">
        <v>32131005</v>
      </c>
      <c r="B6197" s="63" t="s">
        <v>7061</v>
      </c>
    </row>
    <row r="6198" spans="1:2" x14ac:dyDescent="0.25">
      <c r="A6198" s="62">
        <v>32131006</v>
      </c>
      <c r="B6198" s="63" t="s">
        <v>18539</v>
      </c>
    </row>
    <row r="6199" spans="1:2" x14ac:dyDescent="0.25">
      <c r="A6199" s="62">
        <v>32131007</v>
      </c>
      <c r="B6199" s="63" t="s">
        <v>4313</v>
      </c>
    </row>
    <row r="6200" spans="1:2" x14ac:dyDescent="0.25">
      <c r="A6200" s="62">
        <v>32131008</v>
      </c>
      <c r="B6200" s="63" t="s">
        <v>16927</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16092</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16066</v>
      </c>
    </row>
    <row r="6210" spans="1:2" x14ac:dyDescent="0.25">
      <c r="A6210" s="62">
        <v>32141006</v>
      </c>
      <c r="B6210" s="63" t="s">
        <v>7337</v>
      </c>
    </row>
    <row r="6211" spans="1:2" x14ac:dyDescent="0.25">
      <c r="A6211" s="62">
        <v>32141007</v>
      </c>
      <c r="B6211" s="63" t="s">
        <v>4717</v>
      </c>
    </row>
    <row r="6212" spans="1:2" x14ac:dyDescent="0.25">
      <c r="A6212" s="62">
        <v>32141008</v>
      </c>
      <c r="B6212" s="63" t="s">
        <v>18031</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15096</v>
      </c>
    </row>
    <row r="6217" spans="1:2" x14ac:dyDescent="0.25">
      <c r="A6217" s="62">
        <v>32141013</v>
      </c>
      <c r="B6217" s="63" t="s">
        <v>10129</v>
      </c>
    </row>
    <row r="6218" spans="1:2" x14ac:dyDescent="0.25">
      <c r="A6218" s="62">
        <v>32141014</v>
      </c>
      <c r="B6218" s="63" t="s">
        <v>11172</v>
      </c>
    </row>
    <row r="6219" spans="1:2" x14ac:dyDescent="0.25">
      <c r="A6219" s="62">
        <v>32141015</v>
      </c>
      <c r="B6219" s="63" t="s">
        <v>6243</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10284</v>
      </c>
    </row>
    <row r="6224" spans="1:2" x14ac:dyDescent="0.25">
      <c r="A6224" s="62">
        <v>32141104</v>
      </c>
      <c r="B6224" s="63" t="s">
        <v>17239</v>
      </c>
    </row>
    <row r="6225" spans="1:2" x14ac:dyDescent="0.25">
      <c r="A6225" s="62">
        <v>32141105</v>
      </c>
      <c r="B6225" s="63" t="s">
        <v>16738</v>
      </c>
    </row>
    <row r="6226" spans="1:2" x14ac:dyDescent="0.25">
      <c r="A6226" s="62">
        <v>32141106</v>
      </c>
      <c r="B6226" s="63" t="s">
        <v>9176</v>
      </c>
    </row>
    <row r="6227" spans="1:2" x14ac:dyDescent="0.25">
      <c r="A6227" s="62">
        <v>32141107</v>
      </c>
      <c r="B6227" s="63" t="s">
        <v>17904</v>
      </c>
    </row>
    <row r="6228" spans="1:2" x14ac:dyDescent="0.25">
      <c r="A6228" s="62">
        <v>32141108</v>
      </c>
      <c r="B6228" s="63" t="s">
        <v>3678</v>
      </c>
    </row>
    <row r="6229" spans="1:2" x14ac:dyDescent="0.25">
      <c r="A6229" s="62">
        <v>32141109</v>
      </c>
      <c r="B6229" s="63" t="s">
        <v>15782</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12632</v>
      </c>
    </row>
    <row r="6242" spans="1:2" x14ac:dyDescent="0.25">
      <c r="A6242" s="62">
        <v>39101615</v>
      </c>
      <c r="B6242" s="63" t="s">
        <v>16787</v>
      </c>
    </row>
    <row r="6243" spans="1:2" x14ac:dyDescent="0.25">
      <c r="A6243" s="62">
        <v>39101616</v>
      </c>
      <c r="B6243" s="63" t="s">
        <v>11476</v>
      </c>
    </row>
    <row r="6244" spans="1:2" x14ac:dyDescent="0.25">
      <c r="A6244" s="62">
        <v>39101617</v>
      </c>
      <c r="B6244" s="63" t="s">
        <v>11057</v>
      </c>
    </row>
    <row r="6245" spans="1:2" x14ac:dyDescent="0.25">
      <c r="A6245" s="62">
        <v>39101618</v>
      </c>
      <c r="B6245" s="63" t="s">
        <v>7647</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8236</v>
      </c>
    </row>
    <row r="6257" spans="1:2" x14ac:dyDescent="0.25">
      <c r="A6257" s="62">
        <v>39111512</v>
      </c>
      <c r="B6257" s="63" t="s">
        <v>13517</v>
      </c>
    </row>
    <row r="6258" spans="1:2" x14ac:dyDescent="0.25">
      <c r="A6258" s="62">
        <v>39111513</v>
      </c>
      <c r="B6258" s="63" t="s">
        <v>9342</v>
      </c>
    </row>
    <row r="6259" spans="1:2" x14ac:dyDescent="0.25">
      <c r="A6259" s="62">
        <v>39111514</v>
      </c>
      <c r="B6259" s="63" t="s">
        <v>14754</v>
      </c>
    </row>
    <row r="6260" spans="1:2" x14ac:dyDescent="0.25">
      <c r="A6260" s="62">
        <v>39111515</v>
      </c>
      <c r="B6260" s="63" t="s">
        <v>7424</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13686</v>
      </c>
    </row>
    <row r="6268" spans="1:2" x14ac:dyDescent="0.25">
      <c r="A6268" s="62">
        <v>39111605</v>
      </c>
      <c r="B6268" s="63" t="s">
        <v>18791</v>
      </c>
    </row>
    <row r="6269" spans="1:2" x14ac:dyDescent="0.25">
      <c r="A6269" s="62">
        <v>39111606</v>
      </c>
      <c r="B6269" s="63" t="s">
        <v>3008</v>
      </c>
    </row>
    <row r="6270" spans="1:2" x14ac:dyDescent="0.25">
      <c r="A6270" s="62">
        <v>39111608</v>
      </c>
      <c r="B6270" s="63" t="s">
        <v>9062</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13216</v>
      </c>
    </row>
    <row r="6275" spans="1:2" x14ac:dyDescent="0.25">
      <c r="A6275" s="62">
        <v>39111705</v>
      </c>
      <c r="B6275" s="63" t="s">
        <v>17783</v>
      </c>
    </row>
    <row r="6276" spans="1:2" x14ac:dyDescent="0.25">
      <c r="A6276" s="62">
        <v>39111706</v>
      </c>
      <c r="B6276" s="63" t="s">
        <v>5987</v>
      </c>
    </row>
    <row r="6277" spans="1:2" x14ac:dyDescent="0.25">
      <c r="A6277" s="62">
        <v>39111801</v>
      </c>
      <c r="B6277" s="63" t="s">
        <v>13164</v>
      </c>
    </row>
    <row r="6278" spans="1:2" x14ac:dyDescent="0.25">
      <c r="A6278" s="62">
        <v>39111802</v>
      </c>
      <c r="B6278" s="63" t="s">
        <v>15064</v>
      </c>
    </row>
    <row r="6279" spans="1:2" x14ac:dyDescent="0.25">
      <c r="A6279" s="62">
        <v>39111803</v>
      </c>
      <c r="B6279" s="63" t="s">
        <v>13891</v>
      </c>
    </row>
    <row r="6280" spans="1:2" x14ac:dyDescent="0.25">
      <c r="A6280" s="62">
        <v>39111804</v>
      </c>
      <c r="B6280" s="63" t="s">
        <v>17726</v>
      </c>
    </row>
    <row r="6281" spans="1:2" x14ac:dyDescent="0.25">
      <c r="A6281" s="62">
        <v>39111806</v>
      </c>
      <c r="B6281" s="63" t="s">
        <v>8479</v>
      </c>
    </row>
    <row r="6282" spans="1:2" x14ac:dyDescent="0.25">
      <c r="A6282" s="62">
        <v>39111808</v>
      </c>
      <c r="B6282" s="63" t="s">
        <v>8957</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14215</v>
      </c>
    </row>
    <row r="6291" spans="1:2" x14ac:dyDescent="0.25">
      <c r="A6291" s="62">
        <v>39112002</v>
      </c>
      <c r="B6291" s="63" t="s">
        <v>9411</v>
      </c>
    </row>
    <row r="6292" spans="1:2" x14ac:dyDescent="0.25">
      <c r="A6292" s="62">
        <v>39112003</v>
      </c>
      <c r="B6292" s="63" t="s">
        <v>11685</v>
      </c>
    </row>
    <row r="6293" spans="1:2" x14ac:dyDescent="0.25">
      <c r="A6293" s="62">
        <v>39121001</v>
      </c>
      <c r="B6293" s="63" t="s">
        <v>5156</v>
      </c>
    </row>
    <row r="6294" spans="1:2" x14ac:dyDescent="0.25">
      <c r="A6294" s="62">
        <v>39121002</v>
      </c>
      <c r="B6294" s="63" t="s">
        <v>16903</v>
      </c>
    </row>
    <row r="6295" spans="1:2" x14ac:dyDescent="0.25">
      <c r="A6295" s="62">
        <v>39121003</v>
      </c>
      <c r="B6295" s="63" t="s">
        <v>14506</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13720</v>
      </c>
    </row>
    <row r="6302" spans="1:2" x14ac:dyDescent="0.25">
      <c r="A6302" s="62">
        <v>39121011</v>
      </c>
      <c r="B6302" s="63" t="s">
        <v>10100</v>
      </c>
    </row>
    <row r="6303" spans="1:2" x14ac:dyDescent="0.25">
      <c r="A6303" s="62">
        <v>39121012</v>
      </c>
      <c r="B6303" s="63" t="s">
        <v>10437</v>
      </c>
    </row>
    <row r="6304" spans="1:2" x14ac:dyDescent="0.25">
      <c r="A6304" s="62">
        <v>39121013</v>
      </c>
      <c r="B6304" s="63" t="s">
        <v>8724</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11928</v>
      </c>
    </row>
    <row r="6311" spans="1:2" x14ac:dyDescent="0.25">
      <c r="A6311" s="62">
        <v>39121020</v>
      </c>
      <c r="B6311" s="63" t="s">
        <v>15642</v>
      </c>
    </row>
    <row r="6312" spans="1:2" x14ac:dyDescent="0.25">
      <c r="A6312" s="62">
        <v>39121101</v>
      </c>
      <c r="B6312" s="63" t="s">
        <v>13481</v>
      </c>
    </row>
    <row r="6313" spans="1:2" x14ac:dyDescent="0.25">
      <c r="A6313" s="62">
        <v>39121102</v>
      </c>
      <c r="B6313" s="63" t="s">
        <v>15246</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9585</v>
      </c>
    </row>
    <row r="6318" spans="1:2" x14ac:dyDescent="0.25">
      <c r="A6318" s="62">
        <v>39121107</v>
      </c>
      <c r="B6318" s="63" t="s">
        <v>16512</v>
      </c>
    </row>
    <row r="6319" spans="1:2" x14ac:dyDescent="0.25">
      <c r="A6319" s="62">
        <v>39121108</v>
      </c>
      <c r="B6319" s="63" t="s">
        <v>12237</v>
      </c>
    </row>
    <row r="6320" spans="1:2" x14ac:dyDescent="0.25">
      <c r="A6320" s="62">
        <v>39121109</v>
      </c>
      <c r="B6320" s="63" t="s">
        <v>13872</v>
      </c>
    </row>
    <row r="6321" spans="1:2" x14ac:dyDescent="0.25">
      <c r="A6321" s="62">
        <v>39121201</v>
      </c>
      <c r="B6321" s="63" t="s">
        <v>13624</v>
      </c>
    </row>
    <row r="6322" spans="1:2" x14ac:dyDescent="0.25">
      <c r="A6322" s="62">
        <v>39121202</v>
      </c>
      <c r="B6322" s="63" t="s">
        <v>10802</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11723</v>
      </c>
    </row>
    <row r="6328" spans="1:2" x14ac:dyDescent="0.25">
      <c r="A6328" s="62">
        <v>39121301</v>
      </c>
      <c r="B6328" s="63" t="s">
        <v>9314</v>
      </c>
    </row>
    <row r="6329" spans="1:2" x14ac:dyDescent="0.25">
      <c r="A6329" s="62">
        <v>39121302</v>
      </c>
      <c r="B6329" s="63" t="s">
        <v>1097</v>
      </c>
    </row>
    <row r="6330" spans="1:2" x14ac:dyDescent="0.25">
      <c r="A6330" s="62">
        <v>39121303</v>
      </c>
      <c r="B6330" s="63" t="s">
        <v>18235</v>
      </c>
    </row>
    <row r="6331" spans="1:2" x14ac:dyDescent="0.25">
      <c r="A6331" s="62">
        <v>39121304</v>
      </c>
      <c r="B6331" s="63" t="s">
        <v>10056</v>
      </c>
    </row>
    <row r="6332" spans="1:2" x14ac:dyDescent="0.25">
      <c r="A6332" s="62">
        <v>39121305</v>
      </c>
      <c r="B6332" s="63" t="s">
        <v>7310</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14730</v>
      </c>
    </row>
    <row r="6337" spans="1:2" x14ac:dyDescent="0.25">
      <c r="A6337" s="62">
        <v>39121310</v>
      </c>
      <c r="B6337" s="63" t="s">
        <v>17002</v>
      </c>
    </row>
    <row r="6338" spans="1:2" x14ac:dyDescent="0.25">
      <c r="A6338" s="62">
        <v>39121311</v>
      </c>
      <c r="B6338" s="63" t="s">
        <v>12267</v>
      </c>
    </row>
    <row r="6339" spans="1:2" x14ac:dyDescent="0.25">
      <c r="A6339" s="62">
        <v>39121312</v>
      </c>
      <c r="B6339" s="63" t="s">
        <v>15758</v>
      </c>
    </row>
    <row r="6340" spans="1:2" x14ac:dyDescent="0.25">
      <c r="A6340" s="62">
        <v>39121313</v>
      </c>
      <c r="B6340" s="63" t="s">
        <v>14353</v>
      </c>
    </row>
    <row r="6341" spans="1:2" x14ac:dyDescent="0.25">
      <c r="A6341" s="62">
        <v>39121402</v>
      </c>
      <c r="B6341" s="63" t="s">
        <v>1565</v>
      </c>
    </row>
    <row r="6342" spans="1:2" x14ac:dyDescent="0.25">
      <c r="A6342" s="62">
        <v>39121403</v>
      </c>
      <c r="B6342" s="63" t="s">
        <v>8484</v>
      </c>
    </row>
    <row r="6343" spans="1:2" x14ac:dyDescent="0.25">
      <c r="A6343" s="62">
        <v>39121404</v>
      </c>
      <c r="B6343" s="63" t="s">
        <v>11753</v>
      </c>
    </row>
    <row r="6344" spans="1:2" x14ac:dyDescent="0.25">
      <c r="A6344" s="62">
        <v>39121405</v>
      </c>
      <c r="B6344" s="63" t="s">
        <v>17768</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9261</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11772</v>
      </c>
    </row>
    <row r="6357" spans="1:2" x14ac:dyDescent="0.25">
      <c r="A6357" s="62">
        <v>39121420</v>
      </c>
      <c r="B6357" s="63" t="s">
        <v>2973</v>
      </c>
    </row>
    <row r="6358" spans="1:2" x14ac:dyDescent="0.25">
      <c r="A6358" s="62">
        <v>39121421</v>
      </c>
      <c r="B6358" s="63" t="s">
        <v>8561</v>
      </c>
    </row>
    <row r="6359" spans="1:2" x14ac:dyDescent="0.25">
      <c r="A6359" s="62">
        <v>39121422</v>
      </c>
      <c r="B6359" s="63" t="s">
        <v>16246</v>
      </c>
    </row>
    <row r="6360" spans="1:2" x14ac:dyDescent="0.25">
      <c r="A6360" s="62">
        <v>39121423</v>
      </c>
      <c r="B6360" s="63" t="s">
        <v>17481</v>
      </c>
    </row>
    <row r="6361" spans="1:2" x14ac:dyDescent="0.25">
      <c r="A6361" s="62">
        <v>39121424</v>
      </c>
      <c r="B6361" s="63" t="s">
        <v>9822</v>
      </c>
    </row>
    <row r="6362" spans="1:2" x14ac:dyDescent="0.25">
      <c r="A6362" s="62">
        <v>39121425</v>
      </c>
      <c r="B6362" s="63" t="s">
        <v>2049</v>
      </c>
    </row>
    <row r="6363" spans="1:2" x14ac:dyDescent="0.25">
      <c r="A6363" s="62">
        <v>39121426</v>
      </c>
      <c r="B6363" s="63" t="s">
        <v>16107</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6679</v>
      </c>
    </row>
    <row r="6369" spans="1:2" x14ac:dyDescent="0.25">
      <c r="A6369" s="62">
        <v>39121432</v>
      </c>
      <c r="B6369" s="63" t="s">
        <v>14024</v>
      </c>
    </row>
    <row r="6370" spans="1:2" x14ac:dyDescent="0.25">
      <c r="A6370" s="62">
        <v>39121433</v>
      </c>
      <c r="B6370" s="63" t="s">
        <v>12438</v>
      </c>
    </row>
    <row r="6371" spans="1:2" x14ac:dyDescent="0.25">
      <c r="A6371" s="62">
        <v>39121434</v>
      </c>
      <c r="B6371" s="63" t="s">
        <v>6426</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9049</v>
      </c>
    </row>
    <row r="6381" spans="1:2" x14ac:dyDescent="0.25">
      <c r="A6381" s="62">
        <v>39121507</v>
      </c>
      <c r="B6381" s="63" t="s">
        <v>6399</v>
      </c>
    </row>
    <row r="6382" spans="1:2" x14ac:dyDescent="0.25">
      <c r="A6382" s="62">
        <v>39121508</v>
      </c>
      <c r="B6382" s="63" t="s">
        <v>9240</v>
      </c>
    </row>
    <row r="6383" spans="1:2" x14ac:dyDescent="0.25">
      <c r="A6383" s="62">
        <v>39121509</v>
      </c>
      <c r="B6383" s="63" t="s">
        <v>13800</v>
      </c>
    </row>
    <row r="6384" spans="1:2" x14ac:dyDescent="0.25">
      <c r="A6384" s="62">
        <v>39121510</v>
      </c>
      <c r="B6384" s="63" t="s">
        <v>15441</v>
      </c>
    </row>
    <row r="6385" spans="1:2" x14ac:dyDescent="0.25">
      <c r="A6385" s="62">
        <v>39121511</v>
      </c>
      <c r="B6385" s="63" t="s">
        <v>15384</v>
      </c>
    </row>
    <row r="6386" spans="1:2" x14ac:dyDescent="0.25">
      <c r="A6386" s="62">
        <v>39121512</v>
      </c>
      <c r="B6386" s="63" t="s">
        <v>6390</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13401</v>
      </c>
    </row>
    <row r="6391" spans="1:2" x14ac:dyDescent="0.25">
      <c r="A6391" s="62">
        <v>39121517</v>
      </c>
      <c r="B6391" s="63" t="s">
        <v>9218</v>
      </c>
    </row>
    <row r="6392" spans="1:2" x14ac:dyDescent="0.25">
      <c r="A6392" s="62">
        <v>39121518</v>
      </c>
      <c r="B6392" s="63" t="s">
        <v>2948</v>
      </c>
    </row>
    <row r="6393" spans="1:2" x14ac:dyDescent="0.25">
      <c r="A6393" s="62">
        <v>39121519</v>
      </c>
      <c r="B6393" s="63" t="s">
        <v>10693</v>
      </c>
    </row>
    <row r="6394" spans="1:2" x14ac:dyDescent="0.25">
      <c r="A6394" s="62">
        <v>39121520</v>
      </c>
      <c r="B6394" s="63" t="s">
        <v>15536</v>
      </c>
    </row>
    <row r="6395" spans="1:2" x14ac:dyDescent="0.25">
      <c r="A6395" s="62">
        <v>39121521</v>
      </c>
      <c r="B6395" s="63" t="s">
        <v>9517</v>
      </c>
    </row>
    <row r="6396" spans="1:2" x14ac:dyDescent="0.25">
      <c r="A6396" s="62">
        <v>39121522</v>
      </c>
      <c r="B6396" s="63" t="s">
        <v>13987</v>
      </c>
    </row>
    <row r="6397" spans="1:2" x14ac:dyDescent="0.25">
      <c r="A6397" s="62">
        <v>39121523</v>
      </c>
      <c r="B6397" s="63" t="s">
        <v>11051</v>
      </c>
    </row>
    <row r="6398" spans="1:2" x14ac:dyDescent="0.25">
      <c r="A6398" s="62">
        <v>39121524</v>
      </c>
      <c r="B6398" s="63" t="s">
        <v>18739</v>
      </c>
    </row>
    <row r="6399" spans="1:2" x14ac:dyDescent="0.25">
      <c r="A6399" s="62">
        <v>39121525</v>
      </c>
      <c r="B6399" s="63" t="s">
        <v>3589</v>
      </c>
    </row>
    <row r="6400" spans="1:2" x14ac:dyDescent="0.25">
      <c r="A6400" s="62">
        <v>39121527</v>
      </c>
      <c r="B6400" s="63" t="s">
        <v>8127</v>
      </c>
    </row>
    <row r="6401" spans="1:2" x14ac:dyDescent="0.25">
      <c r="A6401" s="62">
        <v>39121528</v>
      </c>
      <c r="B6401" s="63" t="s">
        <v>7123</v>
      </c>
    </row>
    <row r="6402" spans="1:2" x14ac:dyDescent="0.25">
      <c r="A6402" s="62">
        <v>39121529</v>
      </c>
      <c r="B6402" s="63" t="s">
        <v>16909</v>
      </c>
    </row>
    <row r="6403" spans="1:2" x14ac:dyDescent="0.25">
      <c r="A6403" s="62">
        <v>39121531</v>
      </c>
      <c r="B6403" s="63" t="s">
        <v>12073</v>
      </c>
    </row>
    <row r="6404" spans="1:2" x14ac:dyDescent="0.25">
      <c r="A6404" s="62">
        <v>39121532</v>
      </c>
      <c r="B6404" s="63" t="s">
        <v>7488</v>
      </c>
    </row>
    <row r="6405" spans="1:2" x14ac:dyDescent="0.25">
      <c r="A6405" s="62">
        <v>39121533</v>
      </c>
      <c r="B6405" s="63" t="s">
        <v>9445</v>
      </c>
    </row>
    <row r="6406" spans="1:2" x14ac:dyDescent="0.25">
      <c r="A6406" s="62">
        <v>39121534</v>
      </c>
      <c r="B6406" s="63" t="s">
        <v>15094</v>
      </c>
    </row>
    <row r="6407" spans="1:2" x14ac:dyDescent="0.25">
      <c r="A6407" s="62">
        <v>39121535</v>
      </c>
      <c r="B6407" s="63" t="s">
        <v>266</v>
      </c>
    </row>
    <row r="6408" spans="1:2" x14ac:dyDescent="0.25">
      <c r="A6408" s="62">
        <v>39121536</v>
      </c>
      <c r="B6408" s="63" t="s">
        <v>17171</v>
      </c>
    </row>
    <row r="6409" spans="1:2" x14ac:dyDescent="0.25">
      <c r="A6409" s="62">
        <v>39121537</v>
      </c>
      <c r="B6409" s="63" t="s">
        <v>8814</v>
      </c>
    </row>
    <row r="6410" spans="1:2" x14ac:dyDescent="0.25">
      <c r="A6410" s="62">
        <v>39121538</v>
      </c>
      <c r="B6410" s="63" t="s">
        <v>3702</v>
      </c>
    </row>
    <row r="6411" spans="1:2" x14ac:dyDescent="0.25">
      <c r="A6411" s="62">
        <v>39121539</v>
      </c>
      <c r="B6411" s="63" t="s">
        <v>5352</v>
      </c>
    </row>
    <row r="6412" spans="1:2" x14ac:dyDescent="0.25">
      <c r="A6412" s="62">
        <v>39121540</v>
      </c>
      <c r="B6412" s="63" t="s">
        <v>11548</v>
      </c>
    </row>
    <row r="6413" spans="1:2" x14ac:dyDescent="0.25">
      <c r="A6413" s="62">
        <v>39121541</v>
      </c>
      <c r="B6413" s="63" t="s">
        <v>15685</v>
      </c>
    </row>
    <row r="6414" spans="1:2" x14ac:dyDescent="0.25">
      <c r="A6414" s="62">
        <v>39121542</v>
      </c>
      <c r="B6414" s="63" t="s">
        <v>12945</v>
      </c>
    </row>
    <row r="6415" spans="1:2" x14ac:dyDescent="0.25">
      <c r="A6415" s="62">
        <v>39121543</v>
      </c>
      <c r="B6415" s="63" t="s">
        <v>16182</v>
      </c>
    </row>
    <row r="6416" spans="1:2" x14ac:dyDescent="0.25">
      <c r="A6416" s="62">
        <v>39121544</v>
      </c>
      <c r="B6416" s="63" t="s">
        <v>14584</v>
      </c>
    </row>
    <row r="6417" spans="1:2" x14ac:dyDescent="0.25">
      <c r="A6417" s="62">
        <v>39121545</v>
      </c>
      <c r="B6417" s="63" t="s">
        <v>2829</v>
      </c>
    </row>
    <row r="6418" spans="1:2" x14ac:dyDescent="0.25">
      <c r="A6418" s="62">
        <v>39121546</v>
      </c>
      <c r="B6418" s="63" t="s">
        <v>9934</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9461</v>
      </c>
    </row>
    <row r="6427" spans="1:2" x14ac:dyDescent="0.25">
      <c r="A6427" s="62">
        <v>39121604</v>
      </c>
      <c r="B6427" s="63" t="s">
        <v>12470</v>
      </c>
    </row>
    <row r="6428" spans="1:2" x14ac:dyDescent="0.25">
      <c r="A6428" s="62">
        <v>39121605</v>
      </c>
      <c r="B6428" s="63" t="s">
        <v>11946</v>
      </c>
    </row>
    <row r="6429" spans="1:2" x14ac:dyDescent="0.25">
      <c r="A6429" s="62">
        <v>39121606</v>
      </c>
      <c r="B6429" s="63" t="s">
        <v>7830</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7600</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8606</v>
      </c>
    </row>
    <row r="6449" spans="1:2" x14ac:dyDescent="0.25">
      <c r="A6449" s="62">
        <v>39121707</v>
      </c>
      <c r="B6449" s="63" t="s">
        <v>1532</v>
      </c>
    </row>
    <row r="6450" spans="1:2" x14ac:dyDescent="0.25">
      <c r="A6450" s="62">
        <v>39121708</v>
      </c>
      <c r="B6450" s="63" t="s">
        <v>10107</v>
      </c>
    </row>
    <row r="6451" spans="1:2" x14ac:dyDescent="0.25">
      <c r="A6451" s="62">
        <v>39121709</v>
      </c>
      <c r="B6451" s="63" t="s">
        <v>3306</v>
      </c>
    </row>
    <row r="6452" spans="1:2" x14ac:dyDescent="0.25">
      <c r="A6452" s="62">
        <v>39121710</v>
      </c>
      <c r="B6452" s="63" t="s">
        <v>3135</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17268</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10910</v>
      </c>
    </row>
    <row r="6466" spans="1:2" x14ac:dyDescent="0.25">
      <c r="A6466" s="62">
        <v>40101503</v>
      </c>
      <c r="B6466" s="63" t="s">
        <v>15229</v>
      </c>
    </row>
    <row r="6467" spans="1:2" x14ac:dyDescent="0.25">
      <c r="A6467" s="62">
        <v>40101504</v>
      </c>
      <c r="B6467" s="63" t="s">
        <v>17701</v>
      </c>
    </row>
    <row r="6468" spans="1:2" x14ac:dyDescent="0.25">
      <c r="A6468" s="62">
        <v>40101505</v>
      </c>
      <c r="B6468" s="63" t="s">
        <v>11129</v>
      </c>
    </row>
    <row r="6469" spans="1:2" x14ac:dyDescent="0.25">
      <c r="A6469" s="62">
        <v>40101506</v>
      </c>
      <c r="B6469" s="63" t="s">
        <v>9377</v>
      </c>
    </row>
    <row r="6470" spans="1:2" x14ac:dyDescent="0.25">
      <c r="A6470" s="62">
        <v>40101601</v>
      </c>
      <c r="B6470" s="63" t="s">
        <v>13153</v>
      </c>
    </row>
    <row r="6471" spans="1:2" x14ac:dyDescent="0.25">
      <c r="A6471" s="62">
        <v>40101602</v>
      </c>
      <c r="B6471" s="63" t="s">
        <v>4278</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17025</v>
      </c>
    </row>
    <row r="6478" spans="1:2" x14ac:dyDescent="0.25">
      <c r="A6478" s="62">
        <v>40101704</v>
      </c>
      <c r="B6478" s="63" t="s">
        <v>10732</v>
      </c>
    </row>
    <row r="6479" spans="1:2" x14ac:dyDescent="0.25">
      <c r="A6479" s="62">
        <v>40101705</v>
      </c>
      <c r="B6479" s="63" t="s">
        <v>10475</v>
      </c>
    </row>
    <row r="6480" spans="1:2" x14ac:dyDescent="0.25">
      <c r="A6480" s="62">
        <v>40101706</v>
      </c>
      <c r="B6480" s="63" t="s">
        <v>6013</v>
      </c>
    </row>
    <row r="6481" spans="1:2" x14ac:dyDescent="0.25">
      <c r="A6481" s="62">
        <v>40101707</v>
      </c>
      <c r="B6481" s="63" t="s">
        <v>12615</v>
      </c>
    </row>
    <row r="6482" spans="1:2" x14ac:dyDescent="0.25">
      <c r="A6482" s="62">
        <v>40101801</v>
      </c>
      <c r="B6482" s="63" t="s">
        <v>10373</v>
      </c>
    </row>
    <row r="6483" spans="1:2" x14ac:dyDescent="0.25">
      <c r="A6483" s="62">
        <v>40101802</v>
      </c>
      <c r="B6483" s="63" t="s">
        <v>3314</v>
      </c>
    </row>
    <row r="6484" spans="1:2" x14ac:dyDescent="0.25">
      <c r="A6484" s="62">
        <v>40101803</v>
      </c>
      <c r="B6484" s="63" t="s">
        <v>13814</v>
      </c>
    </row>
    <row r="6485" spans="1:2" x14ac:dyDescent="0.25">
      <c r="A6485" s="62">
        <v>40101805</v>
      </c>
      <c r="B6485" s="63" t="s">
        <v>8511</v>
      </c>
    </row>
    <row r="6486" spans="1:2" x14ac:dyDescent="0.25">
      <c r="A6486" s="62">
        <v>40101806</v>
      </c>
      <c r="B6486" s="63" t="s">
        <v>17070</v>
      </c>
    </row>
    <row r="6487" spans="1:2" x14ac:dyDescent="0.25">
      <c r="A6487" s="62">
        <v>40101807</v>
      </c>
      <c r="B6487" s="63" t="s">
        <v>7633</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13436</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13227</v>
      </c>
    </row>
    <row r="6504" spans="1:2" x14ac:dyDescent="0.25">
      <c r="A6504" s="62">
        <v>40101824</v>
      </c>
      <c r="B6504" s="63" t="s">
        <v>17118</v>
      </c>
    </row>
    <row r="6505" spans="1:2" x14ac:dyDescent="0.25">
      <c r="A6505" s="62">
        <v>40101825</v>
      </c>
      <c r="B6505" s="63" t="s">
        <v>4188</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5166</v>
      </c>
    </row>
    <row r="6514" spans="1:2" x14ac:dyDescent="0.25">
      <c r="A6514" s="62">
        <v>40101834</v>
      </c>
      <c r="B6514" s="63" t="s">
        <v>8369</v>
      </c>
    </row>
    <row r="6515" spans="1:2" x14ac:dyDescent="0.25">
      <c r="A6515" s="62">
        <v>40101901</v>
      </c>
      <c r="B6515" s="63" t="s">
        <v>2558</v>
      </c>
    </row>
    <row r="6516" spans="1:2" x14ac:dyDescent="0.25">
      <c r="A6516" s="62">
        <v>40101902</v>
      </c>
      <c r="B6516" s="63" t="s">
        <v>11624</v>
      </c>
    </row>
    <row r="6517" spans="1:2" x14ac:dyDescent="0.25">
      <c r="A6517" s="62">
        <v>40101903</v>
      </c>
      <c r="B6517" s="63" t="s">
        <v>16690</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12488</v>
      </c>
    </row>
    <row r="6524" spans="1:2" x14ac:dyDescent="0.25">
      <c r="A6524" s="62">
        <v>40141603</v>
      </c>
      <c r="B6524" s="63" t="s">
        <v>6762</v>
      </c>
    </row>
    <row r="6525" spans="1:2" x14ac:dyDescent="0.25">
      <c r="A6525" s="62">
        <v>40141604</v>
      </c>
      <c r="B6525" s="63" t="s">
        <v>12555</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8371</v>
      </c>
    </row>
    <row r="6540" spans="1:2" x14ac:dyDescent="0.25">
      <c r="A6540" s="62">
        <v>40141620</v>
      </c>
      <c r="B6540" s="63" t="s">
        <v>3819</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14261</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18505</v>
      </c>
    </row>
    <row r="6558" spans="1:2" x14ac:dyDescent="0.25">
      <c r="A6558" s="62">
        <v>40141638</v>
      </c>
      <c r="B6558" s="63" t="s">
        <v>18770</v>
      </c>
    </row>
    <row r="6559" spans="1:2" x14ac:dyDescent="0.25">
      <c r="A6559" s="62">
        <v>40141701</v>
      </c>
      <c r="B6559" s="63" t="s">
        <v>10854</v>
      </c>
    </row>
    <row r="6560" spans="1:2" x14ac:dyDescent="0.25">
      <c r="A6560" s="62">
        <v>40141702</v>
      </c>
      <c r="B6560" s="63" t="s">
        <v>7122</v>
      </c>
    </row>
    <row r="6561" spans="1:2" x14ac:dyDescent="0.25">
      <c r="A6561" s="62">
        <v>40141703</v>
      </c>
      <c r="B6561" s="63" t="s">
        <v>2509</v>
      </c>
    </row>
    <row r="6562" spans="1:2" x14ac:dyDescent="0.25">
      <c r="A6562" s="62">
        <v>40141704</v>
      </c>
      <c r="B6562" s="63" t="s">
        <v>16047</v>
      </c>
    </row>
    <row r="6563" spans="1:2" x14ac:dyDescent="0.25">
      <c r="A6563" s="62">
        <v>40141705</v>
      </c>
      <c r="B6563" s="63" t="s">
        <v>13960</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4950</v>
      </c>
    </row>
    <row r="6568" spans="1:2" x14ac:dyDescent="0.25">
      <c r="A6568" s="62">
        <v>40141726</v>
      </c>
      <c r="B6568" s="63" t="s">
        <v>10514</v>
      </c>
    </row>
    <row r="6569" spans="1:2" x14ac:dyDescent="0.25">
      <c r="A6569" s="62">
        <v>40141727</v>
      </c>
      <c r="B6569" s="63" t="s">
        <v>6856</v>
      </c>
    </row>
    <row r="6570" spans="1:2" x14ac:dyDescent="0.25">
      <c r="A6570" s="62">
        <v>40141731</v>
      </c>
      <c r="B6570" s="63" t="s">
        <v>17222</v>
      </c>
    </row>
    <row r="6571" spans="1:2" x14ac:dyDescent="0.25">
      <c r="A6571" s="62">
        <v>40141732</v>
      </c>
      <c r="B6571" s="63" t="s">
        <v>12459</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15312</v>
      </c>
    </row>
    <row r="6586" spans="1:2" x14ac:dyDescent="0.25">
      <c r="A6586" s="62">
        <v>40141902</v>
      </c>
      <c r="B6586" s="63" t="s">
        <v>9541</v>
      </c>
    </row>
    <row r="6587" spans="1:2" x14ac:dyDescent="0.25">
      <c r="A6587" s="62">
        <v>40141903</v>
      </c>
      <c r="B6587" s="63" t="s">
        <v>10073</v>
      </c>
    </row>
    <row r="6588" spans="1:2" x14ac:dyDescent="0.25">
      <c r="A6588" s="62">
        <v>40141904</v>
      </c>
      <c r="B6588" s="63" t="s">
        <v>13114</v>
      </c>
    </row>
    <row r="6589" spans="1:2" x14ac:dyDescent="0.25">
      <c r="A6589" s="62">
        <v>40141905</v>
      </c>
      <c r="B6589" s="63" t="s">
        <v>4851</v>
      </c>
    </row>
    <row r="6590" spans="1:2" x14ac:dyDescent="0.25">
      <c r="A6590" s="62">
        <v>40141906</v>
      </c>
      <c r="B6590" s="63" t="s">
        <v>10247</v>
      </c>
    </row>
    <row r="6591" spans="1:2" x14ac:dyDescent="0.25">
      <c r="A6591" s="62">
        <v>40141907</v>
      </c>
      <c r="B6591" s="63" t="s">
        <v>10247</v>
      </c>
    </row>
    <row r="6592" spans="1:2" x14ac:dyDescent="0.25">
      <c r="A6592" s="62">
        <v>40141908</v>
      </c>
      <c r="B6592" s="63" t="s">
        <v>16792</v>
      </c>
    </row>
    <row r="6593" spans="1:2" x14ac:dyDescent="0.25">
      <c r="A6593" s="62">
        <v>40141909</v>
      </c>
      <c r="B6593" s="63" t="s">
        <v>12830</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12477</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15061</v>
      </c>
    </row>
    <row r="6603" spans="1:2" x14ac:dyDescent="0.25">
      <c r="A6603" s="62">
        <v>40141919</v>
      </c>
      <c r="B6603" s="63" t="s">
        <v>14107</v>
      </c>
    </row>
    <row r="6604" spans="1:2" x14ac:dyDescent="0.25">
      <c r="A6604" s="62">
        <v>40141920</v>
      </c>
      <c r="B6604" s="63" t="s">
        <v>17116</v>
      </c>
    </row>
    <row r="6605" spans="1:2" x14ac:dyDescent="0.25">
      <c r="A6605" s="62">
        <v>40141921</v>
      </c>
      <c r="B6605" s="63" t="s">
        <v>12762</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8364</v>
      </c>
    </row>
    <row r="6610" spans="1:2" x14ac:dyDescent="0.25">
      <c r="A6610" s="62">
        <v>40142004</v>
      </c>
      <c r="B6610" s="63" t="s">
        <v>13802</v>
      </c>
    </row>
    <row r="6611" spans="1:2" x14ac:dyDescent="0.25">
      <c r="A6611" s="62">
        <v>40142005</v>
      </c>
      <c r="B6611" s="63" t="s">
        <v>3246</v>
      </c>
    </row>
    <row r="6612" spans="1:2" x14ac:dyDescent="0.25">
      <c r="A6612" s="62">
        <v>40142006</v>
      </c>
      <c r="B6612" s="63" t="s">
        <v>10540</v>
      </c>
    </row>
    <row r="6613" spans="1:2" x14ac:dyDescent="0.25">
      <c r="A6613" s="62">
        <v>40142007</v>
      </c>
      <c r="B6613" s="63" t="s">
        <v>9064</v>
      </c>
    </row>
    <row r="6614" spans="1:2" x14ac:dyDescent="0.25">
      <c r="A6614" s="62">
        <v>40142008</v>
      </c>
      <c r="B6614" s="63" t="s">
        <v>13072</v>
      </c>
    </row>
    <row r="6615" spans="1:2" x14ac:dyDescent="0.25">
      <c r="A6615" s="62">
        <v>40142009</v>
      </c>
      <c r="B6615" s="63" t="s">
        <v>18170</v>
      </c>
    </row>
    <row r="6616" spans="1:2" x14ac:dyDescent="0.25">
      <c r="A6616" s="62">
        <v>40142010</v>
      </c>
      <c r="B6616" s="63" t="s">
        <v>14851</v>
      </c>
    </row>
    <row r="6617" spans="1:2" x14ac:dyDescent="0.25">
      <c r="A6617" s="62">
        <v>40142101</v>
      </c>
      <c r="B6617" s="63" t="s">
        <v>7539</v>
      </c>
    </row>
    <row r="6618" spans="1:2" x14ac:dyDescent="0.25">
      <c r="A6618" s="62">
        <v>40142102</v>
      </c>
      <c r="B6618" s="63" t="s">
        <v>1126</v>
      </c>
    </row>
    <row r="6619" spans="1:2" x14ac:dyDescent="0.25">
      <c r="A6619" s="62">
        <v>40142103</v>
      </c>
      <c r="B6619" s="63" t="s">
        <v>17953</v>
      </c>
    </row>
    <row r="6620" spans="1:2" x14ac:dyDescent="0.25">
      <c r="A6620" s="62">
        <v>40142104</v>
      </c>
      <c r="B6620" s="63" t="s">
        <v>7406</v>
      </c>
    </row>
    <row r="6621" spans="1:2" x14ac:dyDescent="0.25">
      <c r="A6621" s="62">
        <v>40142105</v>
      </c>
      <c r="B6621" s="63" t="s">
        <v>17329</v>
      </c>
    </row>
    <row r="6622" spans="1:2" x14ac:dyDescent="0.25">
      <c r="A6622" s="62">
        <v>40142106</v>
      </c>
      <c r="B6622" s="63" t="s">
        <v>15250</v>
      </c>
    </row>
    <row r="6623" spans="1:2" x14ac:dyDescent="0.25">
      <c r="A6623" s="62">
        <v>40142107</v>
      </c>
      <c r="B6623" s="63" t="s">
        <v>7652</v>
      </c>
    </row>
    <row r="6624" spans="1:2" x14ac:dyDescent="0.25">
      <c r="A6624" s="62">
        <v>40142108</v>
      </c>
      <c r="B6624" s="63" t="s">
        <v>7850</v>
      </c>
    </row>
    <row r="6625" spans="1:2" x14ac:dyDescent="0.25">
      <c r="A6625" s="62">
        <v>40142109</v>
      </c>
      <c r="B6625" s="63" t="s">
        <v>18700</v>
      </c>
    </row>
    <row r="6626" spans="1:2" x14ac:dyDescent="0.25">
      <c r="A6626" s="62">
        <v>40142110</v>
      </c>
      <c r="B6626" s="63" t="s">
        <v>11483</v>
      </c>
    </row>
    <row r="6627" spans="1:2" x14ac:dyDescent="0.25">
      <c r="A6627" s="62">
        <v>40142111</v>
      </c>
      <c r="B6627" s="63" t="s">
        <v>9186</v>
      </c>
    </row>
    <row r="6628" spans="1:2" x14ac:dyDescent="0.25">
      <c r="A6628" s="62">
        <v>40142112</v>
      </c>
      <c r="B6628" s="63" t="s">
        <v>7804</v>
      </c>
    </row>
    <row r="6629" spans="1:2" x14ac:dyDescent="0.25">
      <c r="A6629" s="62">
        <v>40142113</v>
      </c>
      <c r="B6629" s="63" t="s">
        <v>5397</v>
      </c>
    </row>
    <row r="6630" spans="1:2" x14ac:dyDescent="0.25">
      <c r="A6630" s="62">
        <v>40142114</v>
      </c>
      <c r="B6630" s="63" t="s">
        <v>13280</v>
      </c>
    </row>
    <row r="6631" spans="1:2" x14ac:dyDescent="0.25">
      <c r="A6631" s="62">
        <v>40142115</v>
      </c>
      <c r="B6631" s="63" t="s">
        <v>8948</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9432</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15080</v>
      </c>
    </row>
    <row r="6644" spans="1:2" x14ac:dyDescent="0.25">
      <c r="A6644" s="62">
        <v>40142303</v>
      </c>
      <c r="B6644" s="63" t="s">
        <v>12622</v>
      </c>
    </row>
    <row r="6645" spans="1:2" x14ac:dyDescent="0.25">
      <c r="A6645" s="62">
        <v>40142304</v>
      </c>
      <c r="B6645" s="63" t="s">
        <v>2339</v>
      </c>
    </row>
    <row r="6646" spans="1:2" x14ac:dyDescent="0.25">
      <c r="A6646" s="62">
        <v>40142305</v>
      </c>
      <c r="B6646" s="63" t="s">
        <v>8247</v>
      </c>
    </row>
    <row r="6647" spans="1:2" x14ac:dyDescent="0.25">
      <c r="A6647" s="62">
        <v>40142306</v>
      </c>
      <c r="B6647" s="63" t="s">
        <v>9217</v>
      </c>
    </row>
    <row r="6648" spans="1:2" x14ac:dyDescent="0.25">
      <c r="A6648" s="62">
        <v>40142307</v>
      </c>
      <c r="B6648" s="63" t="s">
        <v>4384</v>
      </c>
    </row>
    <row r="6649" spans="1:2" x14ac:dyDescent="0.25">
      <c r="A6649" s="62">
        <v>40142308</v>
      </c>
      <c r="B6649" s="63" t="s">
        <v>14084</v>
      </c>
    </row>
    <row r="6650" spans="1:2" x14ac:dyDescent="0.25">
      <c r="A6650" s="62">
        <v>40142309</v>
      </c>
      <c r="B6650" s="63" t="s">
        <v>8723</v>
      </c>
    </row>
    <row r="6651" spans="1:2" x14ac:dyDescent="0.25">
      <c r="A6651" s="62">
        <v>40142310</v>
      </c>
      <c r="B6651" s="63" t="s">
        <v>9828</v>
      </c>
    </row>
    <row r="6652" spans="1:2" x14ac:dyDescent="0.25">
      <c r="A6652" s="62">
        <v>40142311</v>
      </c>
      <c r="B6652" s="63" t="s">
        <v>9276</v>
      </c>
    </row>
    <row r="6653" spans="1:2" x14ac:dyDescent="0.25">
      <c r="A6653" s="62">
        <v>40142312</v>
      </c>
      <c r="B6653" s="63" t="s">
        <v>13297</v>
      </c>
    </row>
    <row r="6654" spans="1:2" x14ac:dyDescent="0.25">
      <c r="A6654" s="62">
        <v>40142313</v>
      </c>
      <c r="B6654" s="63" t="s">
        <v>6278</v>
      </c>
    </row>
    <row r="6655" spans="1:2" x14ac:dyDescent="0.25">
      <c r="A6655" s="62">
        <v>40142314</v>
      </c>
      <c r="B6655" s="63" t="s">
        <v>1504</v>
      </c>
    </row>
    <row r="6656" spans="1:2" x14ac:dyDescent="0.25">
      <c r="A6656" s="62">
        <v>40142315</v>
      </c>
      <c r="B6656" s="63" t="s">
        <v>12559</v>
      </c>
    </row>
    <row r="6657" spans="1:2" x14ac:dyDescent="0.25">
      <c r="A6657" s="62">
        <v>40142316</v>
      </c>
      <c r="B6657" s="63" t="s">
        <v>9151</v>
      </c>
    </row>
    <row r="6658" spans="1:2" x14ac:dyDescent="0.25">
      <c r="A6658" s="62">
        <v>40142317</v>
      </c>
      <c r="B6658" s="63" t="s">
        <v>8767</v>
      </c>
    </row>
    <row r="6659" spans="1:2" x14ac:dyDescent="0.25">
      <c r="A6659" s="62">
        <v>40142318</v>
      </c>
      <c r="B6659" s="63" t="s">
        <v>3445</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9849</v>
      </c>
    </row>
    <row r="6664" spans="1:2" x14ac:dyDescent="0.25">
      <c r="A6664" s="62">
        <v>40142323</v>
      </c>
      <c r="B6664" s="63" t="s">
        <v>8572</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10808</v>
      </c>
    </row>
    <row r="6670" spans="1:2" x14ac:dyDescent="0.25">
      <c r="A6670" s="62">
        <v>40142402</v>
      </c>
      <c r="B6670" s="63" t="s">
        <v>12207</v>
      </c>
    </row>
    <row r="6671" spans="1:2" x14ac:dyDescent="0.25">
      <c r="A6671" s="62">
        <v>40142403</v>
      </c>
      <c r="B6671" s="63" t="s">
        <v>8256</v>
      </c>
    </row>
    <row r="6672" spans="1:2" x14ac:dyDescent="0.25">
      <c r="A6672" s="62">
        <v>40142404</v>
      </c>
      <c r="B6672" s="63" t="s">
        <v>9781</v>
      </c>
    </row>
    <row r="6673" spans="1:2" x14ac:dyDescent="0.25">
      <c r="A6673" s="62">
        <v>40142405</v>
      </c>
      <c r="B6673" s="63" t="s">
        <v>5652</v>
      </c>
    </row>
    <row r="6674" spans="1:2" x14ac:dyDescent="0.25">
      <c r="A6674" s="62">
        <v>40142406</v>
      </c>
      <c r="B6674" s="63" t="s">
        <v>11415</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12008</v>
      </c>
    </row>
    <row r="6682" spans="1:2" x14ac:dyDescent="0.25">
      <c r="A6682" s="62">
        <v>40142414</v>
      </c>
      <c r="B6682" s="63" t="s">
        <v>17378</v>
      </c>
    </row>
    <row r="6683" spans="1:2" x14ac:dyDescent="0.25">
      <c r="A6683" s="62">
        <v>40142501</v>
      </c>
      <c r="B6683" s="63" t="s">
        <v>5737</v>
      </c>
    </row>
    <row r="6684" spans="1:2" x14ac:dyDescent="0.25">
      <c r="A6684" s="62">
        <v>40142502</v>
      </c>
      <c r="B6684" s="63" t="s">
        <v>12724</v>
      </c>
    </row>
    <row r="6685" spans="1:2" x14ac:dyDescent="0.25">
      <c r="A6685" s="62">
        <v>40142503</v>
      </c>
      <c r="B6685" s="63" t="s">
        <v>6653</v>
      </c>
    </row>
    <row r="6686" spans="1:2" x14ac:dyDescent="0.25">
      <c r="A6686" s="62">
        <v>40142504</v>
      </c>
      <c r="B6686" s="63" t="s">
        <v>12439</v>
      </c>
    </row>
    <row r="6687" spans="1:2" x14ac:dyDescent="0.25">
      <c r="A6687" s="62">
        <v>40142604</v>
      </c>
      <c r="B6687" s="63" t="s">
        <v>5060</v>
      </c>
    </row>
    <row r="6688" spans="1:2" x14ac:dyDescent="0.25">
      <c r="A6688" s="62">
        <v>40142605</v>
      </c>
      <c r="B6688" s="63" t="s">
        <v>12855</v>
      </c>
    </row>
    <row r="6689" spans="1:2" x14ac:dyDescent="0.25">
      <c r="A6689" s="62">
        <v>40142606</v>
      </c>
      <c r="B6689" s="63" t="s">
        <v>8329</v>
      </c>
    </row>
    <row r="6690" spans="1:2" x14ac:dyDescent="0.25">
      <c r="A6690" s="62">
        <v>40142607</v>
      </c>
      <c r="B6690" s="63" t="s">
        <v>13610</v>
      </c>
    </row>
    <row r="6691" spans="1:2" x14ac:dyDescent="0.25">
      <c r="A6691" s="62">
        <v>40142608</v>
      </c>
      <c r="B6691" s="63" t="s">
        <v>10039</v>
      </c>
    </row>
    <row r="6692" spans="1:2" x14ac:dyDescent="0.25">
      <c r="A6692" s="62">
        <v>40142609</v>
      </c>
      <c r="B6692" s="63" t="s">
        <v>7884</v>
      </c>
    </row>
    <row r="6693" spans="1:2" x14ac:dyDescent="0.25">
      <c r="A6693" s="62">
        <v>40142610</v>
      </c>
      <c r="B6693" s="63" t="s">
        <v>14961</v>
      </c>
    </row>
    <row r="6694" spans="1:2" x14ac:dyDescent="0.25">
      <c r="A6694" s="62">
        <v>40142611</v>
      </c>
      <c r="B6694" s="63" t="s">
        <v>15810</v>
      </c>
    </row>
    <row r="6695" spans="1:2" x14ac:dyDescent="0.25">
      <c r="A6695" s="62">
        <v>40142612</v>
      </c>
      <c r="B6695" s="63" t="s">
        <v>14304</v>
      </c>
    </row>
    <row r="6696" spans="1:2" x14ac:dyDescent="0.25">
      <c r="A6696" s="62">
        <v>40142613</v>
      </c>
      <c r="B6696" s="63" t="s">
        <v>12311</v>
      </c>
    </row>
    <row r="6697" spans="1:2" x14ac:dyDescent="0.25">
      <c r="A6697" s="62">
        <v>40142614</v>
      </c>
      <c r="B6697" s="63" t="s">
        <v>3935</v>
      </c>
    </row>
    <row r="6698" spans="1:2" x14ac:dyDescent="0.25">
      <c r="A6698" s="62">
        <v>40142615</v>
      </c>
      <c r="B6698" s="63" t="s">
        <v>10932</v>
      </c>
    </row>
    <row r="6699" spans="1:2" x14ac:dyDescent="0.25">
      <c r="A6699" s="62">
        <v>40151501</v>
      </c>
      <c r="B6699" s="63" t="s">
        <v>12834</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14897</v>
      </c>
    </row>
    <row r="6706" spans="1:2" x14ac:dyDescent="0.25">
      <c r="A6706" s="62">
        <v>40151508</v>
      </c>
      <c r="B6706" s="63" t="s">
        <v>10234</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9498</v>
      </c>
    </row>
    <row r="6712" spans="1:2" x14ac:dyDescent="0.25">
      <c r="A6712" s="62">
        <v>40151514</v>
      </c>
      <c r="B6712" s="63" t="s">
        <v>18467</v>
      </c>
    </row>
    <row r="6713" spans="1:2" x14ac:dyDescent="0.25">
      <c r="A6713" s="62">
        <v>40151515</v>
      </c>
      <c r="B6713" s="63" t="s">
        <v>12961</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8171</v>
      </c>
    </row>
    <row r="6718" spans="1:2" x14ac:dyDescent="0.25">
      <c r="A6718" s="62">
        <v>40151520</v>
      </c>
      <c r="B6718" s="63" t="s">
        <v>1399</v>
      </c>
    </row>
    <row r="6719" spans="1:2" x14ac:dyDescent="0.25">
      <c r="A6719" s="62">
        <v>40151521</v>
      </c>
      <c r="B6719" s="63" t="s">
        <v>11849</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12076</v>
      </c>
    </row>
    <row r="6724" spans="1:2" x14ac:dyDescent="0.25">
      <c r="A6724" s="62">
        <v>40151526</v>
      </c>
      <c r="B6724" s="63" t="s">
        <v>8363</v>
      </c>
    </row>
    <row r="6725" spans="1:2" x14ac:dyDescent="0.25">
      <c r="A6725" s="62">
        <v>40151527</v>
      </c>
      <c r="B6725" s="63" t="s">
        <v>3181</v>
      </c>
    </row>
    <row r="6726" spans="1:2" x14ac:dyDescent="0.25">
      <c r="A6726" s="62">
        <v>40151528</v>
      </c>
      <c r="B6726" s="63" t="s">
        <v>11819</v>
      </c>
    </row>
    <row r="6727" spans="1:2" x14ac:dyDescent="0.25">
      <c r="A6727" s="62">
        <v>40151529</v>
      </c>
      <c r="B6727" s="63" t="s">
        <v>6705</v>
      </c>
    </row>
    <row r="6728" spans="1:2" x14ac:dyDescent="0.25">
      <c r="A6728" s="62">
        <v>40151530</v>
      </c>
      <c r="B6728" s="63" t="s">
        <v>12782</v>
      </c>
    </row>
    <row r="6729" spans="1:2" x14ac:dyDescent="0.25">
      <c r="A6729" s="62">
        <v>40151531</v>
      </c>
      <c r="B6729" s="63" t="s">
        <v>8412</v>
      </c>
    </row>
    <row r="6730" spans="1:2" x14ac:dyDescent="0.25">
      <c r="A6730" s="62">
        <v>40151532</v>
      </c>
      <c r="B6730" s="63" t="s">
        <v>17927</v>
      </c>
    </row>
    <row r="6731" spans="1:2" x14ac:dyDescent="0.25">
      <c r="A6731" s="62">
        <v>40151533</v>
      </c>
      <c r="B6731" s="63" t="s">
        <v>1280</v>
      </c>
    </row>
    <row r="6732" spans="1:2" x14ac:dyDescent="0.25">
      <c r="A6732" s="62">
        <v>40151534</v>
      </c>
      <c r="B6732" s="63" t="s">
        <v>6969</v>
      </c>
    </row>
    <row r="6733" spans="1:2" x14ac:dyDescent="0.25">
      <c r="A6733" s="62">
        <v>40151546</v>
      </c>
      <c r="B6733" s="63" t="s">
        <v>15206</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12581</v>
      </c>
    </row>
    <row r="6740" spans="1:2" x14ac:dyDescent="0.25">
      <c r="A6740" s="62">
        <v>40151553</v>
      </c>
      <c r="B6740" s="63" t="s">
        <v>11830</v>
      </c>
    </row>
    <row r="6741" spans="1:2" x14ac:dyDescent="0.25">
      <c r="A6741" s="62">
        <v>40151554</v>
      </c>
      <c r="B6741" s="63" t="s">
        <v>15586</v>
      </c>
    </row>
    <row r="6742" spans="1:2" x14ac:dyDescent="0.25">
      <c r="A6742" s="62">
        <v>40151555</v>
      </c>
      <c r="B6742" s="63" t="s">
        <v>15369</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4687</v>
      </c>
    </row>
    <row r="6747" spans="1:2" x14ac:dyDescent="0.25">
      <c r="A6747" s="62">
        <v>40151560</v>
      </c>
      <c r="B6747" s="63" t="s">
        <v>15033</v>
      </c>
    </row>
    <row r="6748" spans="1:2" x14ac:dyDescent="0.25">
      <c r="A6748" s="62">
        <v>40151561</v>
      </c>
      <c r="B6748" s="63" t="s">
        <v>13808</v>
      </c>
    </row>
    <row r="6749" spans="1:2" x14ac:dyDescent="0.25">
      <c r="A6749" s="62">
        <v>40151562</v>
      </c>
      <c r="B6749" s="63" t="s">
        <v>6149</v>
      </c>
    </row>
    <row r="6750" spans="1:2" x14ac:dyDescent="0.25">
      <c r="A6750" s="62">
        <v>40151563</v>
      </c>
      <c r="B6750" s="63" t="s">
        <v>14473</v>
      </c>
    </row>
    <row r="6751" spans="1:2" x14ac:dyDescent="0.25">
      <c r="A6751" s="62">
        <v>40151564</v>
      </c>
      <c r="B6751" s="63" t="s">
        <v>4111</v>
      </c>
    </row>
    <row r="6752" spans="1:2" x14ac:dyDescent="0.25">
      <c r="A6752" s="62">
        <v>40151601</v>
      </c>
      <c r="B6752" s="63" t="s">
        <v>11422</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9055</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10065</v>
      </c>
    </row>
    <row r="6767" spans="1:2" x14ac:dyDescent="0.25">
      <c r="A6767" s="62">
        <v>40151616</v>
      </c>
      <c r="B6767" s="63" t="s">
        <v>16206</v>
      </c>
    </row>
    <row r="6768" spans="1:2" x14ac:dyDescent="0.25">
      <c r="A6768" s="62">
        <v>40151701</v>
      </c>
      <c r="B6768" s="63" t="s">
        <v>2136</v>
      </c>
    </row>
    <row r="6769" spans="1:2" x14ac:dyDescent="0.25">
      <c r="A6769" s="62">
        <v>40151712</v>
      </c>
      <c r="B6769" s="63" t="s">
        <v>5242</v>
      </c>
    </row>
    <row r="6770" spans="1:2" x14ac:dyDescent="0.25">
      <c r="A6770" s="62">
        <v>40151713</v>
      </c>
      <c r="B6770" s="63" t="s">
        <v>7543</v>
      </c>
    </row>
    <row r="6771" spans="1:2" x14ac:dyDescent="0.25">
      <c r="A6771" s="62">
        <v>40151714</v>
      </c>
      <c r="B6771" s="63" t="s">
        <v>9599</v>
      </c>
    </row>
    <row r="6772" spans="1:2" x14ac:dyDescent="0.25">
      <c r="A6772" s="62">
        <v>40151715</v>
      </c>
      <c r="B6772" s="63" t="s">
        <v>6828</v>
      </c>
    </row>
    <row r="6773" spans="1:2" x14ac:dyDescent="0.25">
      <c r="A6773" s="62">
        <v>40151716</v>
      </c>
      <c r="B6773" s="63" t="s">
        <v>15030</v>
      </c>
    </row>
    <row r="6774" spans="1:2" x14ac:dyDescent="0.25">
      <c r="A6774" s="62">
        <v>40151717</v>
      </c>
      <c r="B6774" s="63" t="s">
        <v>1494</v>
      </c>
    </row>
    <row r="6775" spans="1:2" x14ac:dyDescent="0.25">
      <c r="A6775" s="62">
        <v>40151718</v>
      </c>
      <c r="B6775" s="63" t="s">
        <v>17574</v>
      </c>
    </row>
    <row r="6776" spans="1:2" x14ac:dyDescent="0.25">
      <c r="A6776" s="62">
        <v>40151719</v>
      </c>
      <c r="B6776" s="63" t="s">
        <v>12249</v>
      </c>
    </row>
    <row r="6777" spans="1:2" x14ac:dyDescent="0.25">
      <c r="A6777" s="62">
        <v>40151720</v>
      </c>
      <c r="B6777" s="63" t="s">
        <v>12317</v>
      </c>
    </row>
    <row r="6778" spans="1:2" x14ac:dyDescent="0.25">
      <c r="A6778" s="62">
        <v>40151721</v>
      </c>
      <c r="B6778" s="63" t="s">
        <v>9238</v>
      </c>
    </row>
    <row r="6779" spans="1:2" x14ac:dyDescent="0.25">
      <c r="A6779" s="62">
        <v>40151722</v>
      </c>
      <c r="B6779" s="63" t="s">
        <v>17638</v>
      </c>
    </row>
    <row r="6780" spans="1:2" x14ac:dyDescent="0.25">
      <c r="A6780" s="62">
        <v>40151723</v>
      </c>
      <c r="B6780" s="63" t="s">
        <v>10007</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14548</v>
      </c>
    </row>
    <row r="6786" spans="1:2" x14ac:dyDescent="0.25">
      <c r="A6786" s="62">
        <v>40161501</v>
      </c>
      <c r="B6786" s="63" t="s">
        <v>13011</v>
      </c>
    </row>
    <row r="6787" spans="1:2" x14ac:dyDescent="0.25">
      <c r="A6787" s="62">
        <v>40161502</v>
      </c>
      <c r="B6787" s="63" t="s">
        <v>12357</v>
      </c>
    </row>
    <row r="6788" spans="1:2" x14ac:dyDescent="0.25">
      <c r="A6788" s="62">
        <v>40161503</v>
      </c>
      <c r="B6788" s="63" t="s">
        <v>14592</v>
      </c>
    </row>
    <row r="6789" spans="1:2" x14ac:dyDescent="0.25">
      <c r="A6789" s="62">
        <v>40161504</v>
      </c>
      <c r="B6789" s="63" t="s">
        <v>4169</v>
      </c>
    </row>
    <row r="6790" spans="1:2" x14ac:dyDescent="0.25">
      <c r="A6790" s="62">
        <v>40161505</v>
      </c>
      <c r="B6790" s="63" t="s">
        <v>16922</v>
      </c>
    </row>
    <row r="6791" spans="1:2" x14ac:dyDescent="0.25">
      <c r="A6791" s="62">
        <v>40161506</v>
      </c>
      <c r="B6791" s="63" t="s">
        <v>9087</v>
      </c>
    </row>
    <row r="6792" spans="1:2" x14ac:dyDescent="0.25">
      <c r="A6792" s="62">
        <v>40161507</v>
      </c>
      <c r="B6792" s="63" t="s">
        <v>9577</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4049</v>
      </c>
    </row>
    <row r="6799" spans="1:2" x14ac:dyDescent="0.25">
      <c r="A6799" s="62">
        <v>40161515</v>
      </c>
      <c r="B6799" s="63" t="s">
        <v>13580</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5291</v>
      </c>
    </row>
    <row r="6804" spans="1:2" x14ac:dyDescent="0.25">
      <c r="A6804" s="62">
        <v>40161520</v>
      </c>
      <c r="B6804" s="63" t="s">
        <v>7416</v>
      </c>
    </row>
    <row r="6805" spans="1:2" x14ac:dyDescent="0.25">
      <c r="A6805" s="62">
        <v>40161521</v>
      </c>
      <c r="B6805" s="63" t="s">
        <v>17831</v>
      </c>
    </row>
    <row r="6806" spans="1:2" x14ac:dyDescent="0.25">
      <c r="A6806" s="62">
        <v>40161522</v>
      </c>
      <c r="B6806" s="63" t="s">
        <v>13530</v>
      </c>
    </row>
    <row r="6807" spans="1:2" x14ac:dyDescent="0.25">
      <c r="A6807" s="62">
        <v>40161524</v>
      </c>
      <c r="B6807" s="63" t="s">
        <v>9843</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14162</v>
      </c>
    </row>
    <row r="6826" spans="1:2" x14ac:dyDescent="0.25">
      <c r="A6826" s="62">
        <v>41101505</v>
      </c>
      <c r="B6826" s="63" t="s">
        <v>6850</v>
      </c>
    </row>
    <row r="6827" spans="1:2" x14ac:dyDescent="0.25">
      <c r="A6827" s="62">
        <v>41101515</v>
      </c>
      <c r="B6827" s="63" t="s">
        <v>8626</v>
      </c>
    </row>
    <row r="6828" spans="1:2" x14ac:dyDescent="0.25">
      <c r="A6828" s="62">
        <v>41101516</v>
      </c>
      <c r="B6828" s="63" t="s">
        <v>13930</v>
      </c>
    </row>
    <row r="6829" spans="1:2" x14ac:dyDescent="0.25">
      <c r="A6829" s="62">
        <v>41101518</v>
      </c>
      <c r="B6829" s="63" t="s">
        <v>17980</v>
      </c>
    </row>
    <row r="6830" spans="1:2" x14ac:dyDescent="0.25">
      <c r="A6830" s="62">
        <v>41101701</v>
      </c>
      <c r="B6830" s="63" t="s">
        <v>13946</v>
      </c>
    </row>
    <row r="6831" spans="1:2" x14ac:dyDescent="0.25">
      <c r="A6831" s="62">
        <v>41101702</v>
      </c>
      <c r="B6831" s="63" t="s">
        <v>8559</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14573</v>
      </c>
    </row>
    <row r="6836" spans="1:2" x14ac:dyDescent="0.25">
      <c r="A6836" s="62">
        <v>41101801</v>
      </c>
      <c r="B6836" s="63" t="s">
        <v>7381</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14577</v>
      </c>
    </row>
    <row r="6846" spans="1:2" x14ac:dyDescent="0.25">
      <c r="A6846" s="62">
        <v>41101901</v>
      </c>
      <c r="B6846" s="63" t="s">
        <v>8045</v>
      </c>
    </row>
    <row r="6847" spans="1:2" x14ac:dyDescent="0.25">
      <c r="A6847" s="62">
        <v>41101902</v>
      </c>
      <c r="B6847" s="63" t="s">
        <v>13471</v>
      </c>
    </row>
    <row r="6848" spans="1:2" x14ac:dyDescent="0.25">
      <c r="A6848" s="62">
        <v>41101903</v>
      </c>
      <c r="B6848" s="63" t="s">
        <v>9829</v>
      </c>
    </row>
    <row r="6849" spans="1:2" x14ac:dyDescent="0.25">
      <c r="A6849" s="62">
        <v>41102401</v>
      </c>
      <c r="B6849" s="63" t="s">
        <v>16601</v>
      </c>
    </row>
    <row r="6850" spans="1:2" x14ac:dyDescent="0.25">
      <c r="A6850" s="62">
        <v>41102402</v>
      </c>
      <c r="B6850" s="63" t="s">
        <v>18601</v>
      </c>
    </row>
    <row r="6851" spans="1:2" x14ac:dyDescent="0.25">
      <c r="A6851" s="62">
        <v>41102403</v>
      </c>
      <c r="B6851" s="63" t="s">
        <v>14499</v>
      </c>
    </row>
    <row r="6852" spans="1:2" x14ac:dyDescent="0.25">
      <c r="A6852" s="62">
        <v>41102404</v>
      </c>
      <c r="B6852" s="63" t="s">
        <v>9378</v>
      </c>
    </row>
    <row r="6853" spans="1:2" x14ac:dyDescent="0.25">
      <c r="A6853" s="62">
        <v>41102405</v>
      </c>
      <c r="B6853" s="63" t="s">
        <v>13267</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14064</v>
      </c>
    </row>
    <row r="6858" spans="1:2" x14ac:dyDescent="0.25">
      <c r="A6858" s="62">
        <v>41102421</v>
      </c>
      <c r="B6858" s="63" t="s">
        <v>17521</v>
      </c>
    </row>
    <row r="6859" spans="1:2" x14ac:dyDescent="0.25">
      <c r="A6859" s="62">
        <v>41102422</v>
      </c>
      <c r="B6859" s="63" t="s">
        <v>7796</v>
      </c>
    </row>
    <row r="6860" spans="1:2" x14ac:dyDescent="0.25">
      <c r="A6860" s="62">
        <v>41102423</v>
      </c>
      <c r="B6860" s="63" t="s">
        <v>1876</v>
      </c>
    </row>
    <row r="6861" spans="1:2" x14ac:dyDescent="0.25">
      <c r="A6861" s="62">
        <v>41102424</v>
      </c>
      <c r="B6861" s="63" t="s">
        <v>14387</v>
      </c>
    </row>
    <row r="6862" spans="1:2" x14ac:dyDescent="0.25">
      <c r="A6862" s="62">
        <v>41102425</v>
      </c>
      <c r="B6862" s="63" t="s">
        <v>15599</v>
      </c>
    </row>
    <row r="6863" spans="1:2" x14ac:dyDescent="0.25">
      <c r="A6863" s="62">
        <v>41102426</v>
      </c>
      <c r="B6863" s="63" t="s">
        <v>13168</v>
      </c>
    </row>
    <row r="6864" spans="1:2" x14ac:dyDescent="0.25">
      <c r="A6864" s="62">
        <v>41102501</v>
      </c>
      <c r="B6864" s="63" t="s">
        <v>11196</v>
      </c>
    </row>
    <row r="6865" spans="1:2" x14ac:dyDescent="0.25">
      <c r="A6865" s="62">
        <v>41102502</v>
      </c>
      <c r="B6865" s="63" t="s">
        <v>17296</v>
      </c>
    </row>
    <row r="6866" spans="1:2" x14ac:dyDescent="0.25">
      <c r="A6866" s="62">
        <v>41102503</v>
      </c>
      <c r="B6866" s="63" t="s">
        <v>16753</v>
      </c>
    </row>
    <row r="6867" spans="1:2" x14ac:dyDescent="0.25">
      <c r="A6867" s="62">
        <v>41102504</v>
      </c>
      <c r="B6867" s="63" t="s">
        <v>14691</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3574</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15060</v>
      </c>
    </row>
    <row r="6878" spans="1:2" x14ac:dyDescent="0.25">
      <c r="A6878" s="62">
        <v>41102602</v>
      </c>
      <c r="B6878" s="63" t="s">
        <v>12220</v>
      </c>
    </row>
    <row r="6879" spans="1:2" x14ac:dyDescent="0.25">
      <c r="A6879" s="62">
        <v>41102603</v>
      </c>
      <c r="B6879" s="63" t="s">
        <v>5365</v>
      </c>
    </row>
    <row r="6880" spans="1:2" x14ac:dyDescent="0.25">
      <c r="A6880" s="62">
        <v>41102604</v>
      </c>
      <c r="B6880" s="63" t="s">
        <v>16234</v>
      </c>
    </row>
    <row r="6881" spans="1:2" x14ac:dyDescent="0.25">
      <c r="A6881" s="62">
        <v>41102605</v>
      </c>
      <c r="B6881" s="63" t="s">
        <v>8138</v>
      </c>
    </row>
    <row r="6882" spans="1:2" x14ac:dyDescent="0.25">
      <c r="A6882" s="62">
        <v>41102606</v>
      </c>
      <c r="B6882" s="63" t="s">
        <v>12986</v>
      </c>
    </row>
    <row r="6883" spans="1:2" x14ac:dyDescent="0.25">
      <c r="A6883" s="62">
        <v>41102607</v>
      </c>
      <c r="B6883" s="63" t="s">
        <v>10059</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7516</v>
      </c>
    </row>
    <row r="6888" spans="1:2" x14ac:dyDescent="0.25">
      <c r="A6888" s="62">
        <v>41102704</v>
      </c>
      <c r="B6888" s="63" t="s">
        <v>14138</v>
      </c>
    </row>
    <row r="6889" spans="1:2" x14ac:dyDescent="0.25">
      <c r="A6889" s="62">
        <v>41102705</v>
      </c>
      <c r="B6889" s="63" t="s">
        <v>6947</v>
      </c>
    </row>
    <row r="6890" spans="1:2" x14ac:dyDescent="0.25">
      <c r="A6890" s="62">
        <v>41102706</v>
      </c>
      <c r="B6890" s="63" t="s">
        <v>12382</v>
      </c>
    </row>
    <row r="6891" spans="1:2" x14ac:dyDescent="0.25">
      <c r="A6891" s="62">
        <v>41102901</v>
      </c>
      <c r="B6891" s="63" t="s">
        <v>6701</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8237</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12803</v>
      </c>
    </row>
    <row r="6900" spans="1:2" x14ac:dyDescent="0.25">
      <c r="A6900" s="62">
        <v>41102913</v>
      </c>
      <c r="B6900" s="63" t="s">
        <v>15147</v>
      </c>
    </row>
    <row r="6901" spans="1:2" x14ac:dyDescent="0.25">
      <c r="A6901" s="62">
        <v>41102914</v>
      </c>
      <c r="B6901" s="63" t="s">
        <v>3225</v>
      </c>
    </row>
    <row r="6902" spans="1:2" x14ac:dyDescent="0.25">
      <c r="A6902" s="62">
        <v>41102915</v>
      </c>
      <c r="B6902" s="63" t="s">
        <v>16837</v>
      </c>
    </row>
    <row r="6903" spans="1:2" x14ac:dyDescent="0.25">
      <c r="A6903" s="62">
        <v>41102916</v>
      </c>
      <c r="B6903" s="63" t="s">
        <v>4886</v>
      </c>
    </row>
    <row r="6904" spans="1:2" x14ac:dyDescent="0.25">
      <c r="A6904" s="62">
        <v>41102917</v>
      </c>
      <c r="B6904" s="63" t="s">
        <v>9465</v>
      </c>
    </row>
    <row r="6905" spans="1:2" x14ac:dyDescent="0.25">
      <c r="A6905" s="62">
        <v>41102918</v>
      </c>
      <c r="B6905" s="63" t="s">
        <v>9163</v>
      </c>
    </row>
    <row r="6906" spans="1:2" x14ac:dyDescent="0.25">
      <c r="A6906" s="62">
        <v>41102919</v>
      </c>
      <c r="B6906" s="63" t="s">
        <v>15547</v>
      </c>
    </row>
    <row r="6907" spans="1:2" x14ac:dyDescent="0.25">
      <c r="A6907" s="62">
        <v>41102920</v>
      </c>
      <c r="B6907" s="63" t="s">
        <v>16231</v>
      </c>
    </row>
    <row r="6908" spans="1:2" x14ac:dyDescent="0.25">
      <c r="A6908" s="62">
        <v>41102921</v>
      </c>
      <c r="B6908" s="63" t="s">
        <v>9744</v>
      </c>
    </row>
    <row r="6909" spans="1:2" x14ac:dyDescent="0.25">
      <c r="A6909" s="62">
        <v>41102922</v>
      </c>
      <c r="B6909" s="63" t="s">
        <v>3295</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3374</v>
      </c>
    </row>
    <row r="6914" spans="1:2" x14ac:dyDescent="0.25">
      <c r="A6914" s="62">
        <v>41103006</v>
      </c>
      <c r="B6914" s="63" t="s">
        <v>14896</v>
      </c>
    </row>
    <row r="6915" spans="1:2" x14ac:dyDescent="0.25">
      <c r="A6915" s="62">
        <v>41103007</v>
      </c>
      <c r="B6915" s="63" t="s">
        <v>4223</v>
      </c>
    </row>
    <row r="6916" spans="1:2" x14ac:dyDescent="0.25">
      <c r="A6916" s="62">
        <v>41103008</v>
      </c>
      <c r="B6916" s="63" t="s">
        <v>10159</v>
      </c>
    </row>
    <row r="6917" spans="1:2" x14ac:dyDescent="0.25">
      <c r="A6917" s="62">
        <v>41103010</v>
      </c>
      <c r="B6917" s="63" t="s">
        <v>11901</v>
      </c>
    </row>
    <row r="6918" spans="1:2" x14ac:dyDescent="0.25">
      <c r="A6918" s="62">
        <v>41103011</v>
      </c>
      <c r="B6918" s="63" t="s">
        <v>10271</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9159</v>
      </c>
    </row>
    <row r="6923" spans="1:2" x14ac:dyDescent="0.25">
      <c r="A6923" s="62">
        <v>41103017</v>
      </c>
      <c r="B6923" s="63" t="s">
        <v>5204</v>
      </c>
    </row>
    <row r="6924" spans="1:2" x14ac:dyDescent="0.25">
      <c r="A6924" s="62">
        <v>41103019</v>
      </c>
      <c r="B6924" s="63" t="s">
        <v>17079</v>
      </c>
    </row>
    <row r="6925" spans="1:2" x14ac:dyDescent="0.25">
      <c r="A6925" s="62">
        <v>41103020</v>
      </c>
      <c r="B6925" s="63" t="s">
        <v>4192</v>
      </c>
    </row>
    <row r="6926" spans="1:2" x14ac:dyDescent="0.25">
      <c r="A6926" s="62">
        <v>41103021</v>
      </c>
      <c r="B6926" s="63" t="s">
        <v>11063</v>
      </c>
    </row>
    <row r="6927" spans="1:2" x14ac:dyDescent="0.25">
      <c r="A6927" s="62">
        <v>41103022</v>
      </c>
      <c r="B6927" s="63" t="s">
        <v>13952</v>
      </c>
    </row>
    <row r="6928" spans="1:2" x14ac:dyDescent="0.25">
      <c r="A6928" s="62">
        <v>41103023</v>
      </c>
      <c r="B6928" s="63" t="s">
        <v>1037</v>
      </c>
    </row>
    <row r="6929" spans="1:2" x14ac:dyDescent="0.25">
      <c r="A6929" s="62">
        <v>41103024</v>
      </c>
      <c r="B6929" s="63" t="s">
        <v>18757</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12519</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10310</v>
      </c>
    </row>
    <row r="6943" spans="1:2" x14ac:dyDescent="0.25">
      <c r="A6943" s="62">
        <v>41103305</v>
      </c>
      <c r="B6943" s="63" t="s">
        <v>3985</v>
      </c>
    </row>
    <row r="6944" spans="1:2" x14ac:dyDescent="0.25">
      <c r="A6944" s="62">
        <v>41103306</v>
      </c>
      <c r="B6944" s="63" t="s">
        <v>14147</v>
      </c>
    </row>
    <row r="6945" spans="1:2" x14ac:dyDescent="0.25">
      <c r="A6945" s="62">
        <v>41103307</v>
      </c>
      <c r="B6945" s="63" t="s">
        <v>11915</v>
      </c>
    </row>
    <row r="6946" spans="1:2" x14ac:dyDescent="0.25">
      <c r="A6946" s="62">
        <v>41103308</v>
      </c>
      <c r="B6946" s="63" t="s">
        <v>12027</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11799</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14820</v>
      </c>
    </row>
    <row r="6958" spans="1:2" x14ac:dyDescent="0.25">
      <c r="A6958" s="62">
        <v>41103403</v>
      </c>
      <c r="B6958" s="63" t="s">
        <v>8645</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16739</v>
      </c>
    </row>
    <row r="6965" spans="1:2" x14ac:dyDescent="0.25">
      <c r="A6965" s="62">
        <v>41103412</v>
      </c>
      <c r="B6965" s="63" t="s">
        <v>18640</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7273</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11256</v>
      </c>
    </row>
    <row r="6982" spans="1:2" x14ac:dyDescent="0.25">
      <c r="A6982" s="62">
        <v>41103703</v>
      </c>
      <c r="B6982" s="63" t="s">
        <v>4989</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12597</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12492</v>
      </c>
    </row>
    <row r="6991" spans="1:2" x14ac:dyDescent="0.25">
      <c r="A6991" s="62">
        <v>41103712</v>
      </c>
      <c r="B6991" s="63" t="s">
        <v>8052</v>
      </c>
    </row>
    <row r="6992" spans="1:2" x14ac:dyDescent="0.25">
      <c r="A6992" s="62">
        <v>41103713</v>
      </c>
      <c r="B6992" s="63" t="s">
        <v>14271</v>
      </c>
    </row>
    <row r="6993" spans="1:2" x14ac:dyDescent="0.25">
      <c r="A6993" s="62">
        <v>41103714</v>
      </c>
      <c r="B6993" s="63" t="s">
        <v>11326</v>
      </c>
    </row>
    <row r="6994" spans="1:2" x14ac:dyDescent="0.25">
      <c r="A6994" s="62">
        <v>41103715</v>
      </c>
      <c r="B6994" s="63" t="s">
        <v>10401</v>
      </c>
    </row>
    <row r="6995" spans="1:2" x14ac:dyDescent="0.25">
      <c r="A6995" s="62">
        <v>41103801</v>
      </c>
      <c r="B6995" s="63" t="s">
        <v>7423</v>
      </c>
    </row>
    <row r="6996" spans="1:2" x14ac:dyDescent="0.25">
      <c r="A6996" s="62">
        <v>41103802</v>
      </c>
      <c r="B6996" s="63" t="s">
        <v>3711</v>
      </c>
    </row>
    <row r="6997" spans="1:2" x14ac:dyDescent="0.25">
      <c r="A6997" s="62">
        <v>41103803</v>
      </c>
      <c r="B6997" s="63" t="s">
        <v>8865</v>
      </c>
    </row>
    <row r="6998" spans="1:2" x14ac:dyDescent="0.25">
      <c r="A6998" s="62">
        <v>41103804</v>
      </c>
      <c r="B6998" s="63" t="s">
        <v>16533</v>
      </c>
    </row>
    <row r="6999" spans="1:2" x14ac:dyDescent="0.25">
      <c r="A6999" s="62">
        <v>41103805</v>
      </c>
      <c r="B6999" s="63" t="s">
        <v>3606</v>
      </c>
    </row>
    <row r="7000" spans="1:2" x14ac:dyDescent="0.25">
      <c r="A7000" s="62">
        <v>41103806</v>
      </c>
      <c r="B7000" s="63" t="s">
        <v>7730</v>
      </c>
    </row>
    <row r="7001" spans="1:2" x14ac:dyDescent="0.25">
      <c r="A7001" s="62">
        <v>41103807</v>
      </c>
      <c r="B7001" s="63" t="s">
        <v>3063</v>
      </c>
    </row>
    <row r="7002" spans="1:2" x14ac:dyDescent="0.25">
      <c r="A7002" s="62">
        <v>41103808</v>
      </c>
      <c r="B7002" s="63" t="s">
        <v>12792</v>
      </c>
    </row>
    <row r="7003" spans="1:2" x14ac:dyDescent="0.25">
      <c r="A7003" s="62">
        <v>41103809</v>
      </c>
      <c r="B7003" s="63" t="s">
        <v>16122</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12221</v>
      </c>
    </row>
    <row r="7012" spans="1:2" x14ac:dyDescent="0.25">
      <c r="A7012" s="62">
        <v>41103902</v>
      </c>
      <c r="B7012" s="63" t="s">
        <v>7067</v>
      </c>
    </row>
    <row r="7013" spans="1:2" x14ac:dyDescent="0.25">
      <c r="A7013" s="62">
        <v>41103903</v>
      </c>
      <c r="B7013" s="63" t="s">
        <v>3447</v>
      </c>
    </row>
    <row r="7014" spans="1:2" x14ac:dyDescent="0.25">
      <c r="A7014" s="62">
        <v>41103904</v>
      </c>
      <c r="B7014" s="63" t="s">
        <v>16044</v>
      </c>
    </row>
    <row r="7015" spans="1:2" x14ac:dyDescent="0.25">
      <c r="A7015" s="62">
        <v>41103905</v>
      </c>
      <c r="B7015" s="63" t="s">
        <v>6458</v>
      </c>
    </row>
    <row r="7016" spans="1:2" x14ac:dyDescent="0.25">
      <c r="A7016" s="62">
        <v>41103906</v>
      </c>
      <c r="B7016" s="63" t="s">
        <v>10961</v>
      </c>
    </row>
    <row r="7017" spans="1:2" x14ac:dyDescent="0.25">
      <c r="A7017" s="62">
        <v>41103907</v>
      </c>
      <c r="B7017" s="63" t="s">
        <v>6398</v>
      </c>
    </row>
    <row r="7018" spans="1:2" x14ac:dyDescent="0.25">
      <c r="A7018" s="62">
        <v>41103908</v>
      </c>
      <c r="B7018" s="63" t="s">
        <v>10309</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18593</v>
      </c>
    </row>
    <row r="7023" spans="1:2" x14ac:dyDescent="0.25">
      <c r="A7023" s="62">
        <v>41103913</v>
      </c>
      <c r="B7023" s="63" t="s">
        <v>7301</v>
      </c>
    </row>
    <row r="7024" spans="1:2" x14ac:dyDescent="0.25">
      <c r="A7024" s="62">
        <v>41104001</v>
      </c>
      <c r="B7024" s="63" t="s">
        <v>10645</v>
      </c>
    </row>
    <row r="7025" spans="1:2" x14ac:dyDescent="0.25">
      <c r="A7025" s="62">
        <v>41104002</v>
      </c>
      <c r="B7025" s="63" t="s">
        <v>15273</v>
      </c>
    </row>
    <row r="7026" spans="1:2" x14ac:dyDescent="0.25">
      <c r="A7026" s="62">
        <v>41104003</v>
      </c>
      <c r="B7026" s="63" t="s">
        <v>6385</v>
      </c>
    </row>
    <row r="7027" spans="1:2" x14ac:dyDescent="0.25">
      <c r="A7027" s="62">
        <v>41104004</v>
      </c>
      <c r="B7027" s="63" t="s">
        <v>11482</v>
      </c>
    </row>
    <row r="7028" spans="1:2" x14ac:dyDescent="0.25">
      <c r="A7028" s="62">
        <v>41104005</v>
      </c>
      <c r="B7028" s="63" t="s">
        <v>4496</v>
      </c>
    </row>
    <row r="7029" spans="1:2" x14ac:dyDescent="0.25">
      <c r="A7029" s="62">
        <v>41104006</v>
      </c>
      <c r="B7029" s="63" t="s">
        <v>8739</v>
      </c>
    </row>
    <row r="7030" spans="1:2" x14ac:dyDescent="0.25">
      <c r="A7030" s="62">
        <v>41104007</v>
      </c>
      <c r="B7030" s="63" t="s">
        <v>13838</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13571</v>
      </c>
    </row>
    <row r="7039" spans="1:2" x14ac:dyDescent="0.25">
      <c r="A7039" s="62">
        <v>41104016</v>
      </c>
      <c r="B7039" s="63" t="s">
        <v>9446</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6739</v>
      </c>
    </row>
    <row r="7046" spans="1:2" x14ac:dyDescent="0.25">
      <c r="A7046" s="62">
        <v>41104103</v>
      </c>
      <c r="B7046" s="63" t="s">
        <v>14675</v>
      </c>
    </row>
    <row r="7047" spans="1:2" x14ac:dyDescent="0.25">
      <c r="A7047" s="62">
        <v>41104104</v>
      </c>
      <c r="B7047" s="63" t="s">
        <v>16459</v>
      </c>
    </row>
    <row r="7048" spans="1:2" x14ac:dyDescent="0.25">
      <c r="A7048" s="62">
        <v>41104105</v>
      </c>
      <c r="B7048" s="63" t="s">
        <v>4635</v>
      </c>
    </row>
    <row r="7049" spans="1:2" x14ac:dyDescent="0.25">
      <c r="A7049" s="62">
        <v>41104106</v>
      </c>
      <c r="B7049" s="63" t="s">
        <v>15900</v>
      </c>
    </row>
    <row r="7050" spans="1:2" x14ac:dyDescent="0.25">
      <c r="A7050" s="62">
        <v>41104107</v>
      </c>
      <c r="B7050" s="63" t="s">
        <v>11046</v>
      </c>
    </row>
    <row r="7051" spans="1:2" x14ac:dyDescent="0.25">
      <c r="A7051" s="62">
        <v>41104108</v>
      </c>
      <c r="B7051" s="63" t="s">
        <v>9412</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10272</v>
      </c>
    </row>
    <row r="7057" spans="1:2" x14ac:dyDescent="0.25">
      <c r="A7057" s="62">
        <v>41104115</v>
      </c>
      <c r="B7057" s="63" t="s">
        <v>16227</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17769</v>
      </c>
    </row>
    <row r="7067" spans="1:2" x14ac:dyDescent="0.25">
      <c r="A7067" s="62">
        <v>41104201</v>
      </c>
      <c r="B7067" s="63" t="s">
        <v>17488</v>
      </c>
    </row>
    <row r="7068" spans="1:2" x14ac:dyDescent="0.25">
      <c r="A7068" s="62">
        <v>41104202</v>
      </c>
      <c r="B7068" s="63" t="s">
        <v>11930</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18346</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11665</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8900</v>
      </c>
    </row>
    <row r="7086" spans="1:2" x14ac:dyDescent="0.25">
      <c r="A7086" s="62">
        <v>41104308</v>
      </c>
      <c r="B7086" s="63" t="s">
        <v>8300</v>
      </c>
    </row>
    <row r="7087" spans="1:2" x14ac:dyDescent="0.25">
      <c r="A7087" s="62">
        <v>41104401</v>
      </c>
      <c r="B7087" s="63" t="s">
        <v>9175</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12923</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7655</v>
      </c>
    </row>
    <row r="7099" spans="1:2" x14ac:dyDescent="0.25">
      <c r="A7099" s="62">
        <v>41104413</v>
      </c>
      <c r="B7099" s="63" t="s">
        <v>4253</v>
      </c>
    </row>
    <row r="7100" spans="1:2" x14ac:dyDescent="0.25">
      <c r="A7100" s="62">
        <v>41104414</v>
      </c>
      <c r="B7100" s="63" t="s">
        <v>5366</v>
      </c>
    </row>
    <row r="7101" spans="1:2" x14ac:dyDescent="0.25">
      <c r="A7101" s="62">
        <v>41104415</v>
      </c>
      <c r="B7101" s="63" t="s">
        <v>14194</v>
      </c>
    </row>
    <row r="7102" spans="1:2" x14ac:dyDescent="0.25">
      <c r="A7102" s="62">
        <v>41104416</v>
      </c>
      <c r="B7102" s="63" t="s">
        <v>4125</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13200</v>
      </c>
    </row>
    <row r="7107" spans="1:2" x14ac:dyDescent="0.25">
      <c r="A7107" s="62">
        <v>41104421</v>
      </c>
      <c r="B7107" s="63" t="s">
        <v>10877</v>
      </c>
    </row>
    <row r="7108" spans="1:2" x14ac:dyDescent="0.25">
      <c r="A7108" s="62">
        <v>41104422</v>
      </c>
      <c r="B7108" s="63" t="s">
        <v>15334</v>
      </c>
    </row>
    <row r="7109" spans="1:2" x14ac:dyDescent="0.25">
      <c r="A7109" s="62">
        <v>41104423</v>
      </c>
      <c r="B7109" s="63" t="s">
        <v>12046</v>
      </c>
    </row>
    <row r="7110" spans="1:2" x14ac:dyDescent="0.25">
      <c r="A7110" s="62">
        <v>41104424</v>
      </c>
      <c r="B7110" s="63" t="s">
        <v>8208</v>
      </c>
    </row>
    <row r="7111" spans="1:2" x14ac:dyDescent="0.25">
      <c r="A7111" s="62">
        <v>41104501</v>
      </c>
      <c r="B7111" s="63" t="s">
        <v>17799</v>
      </c>
    </row>
    <row r="7112" spans="1:2" x14ac:dyDescent="0.25">
      <c r="A7112" s="62">
        <v>41104502</v>
      </c>
      <c r="B7112" s="63" t="s">
        <v>31</v>
      </c>
    </row>
    <row r="7113" spans="1:2" x14ac:dyDescent="0.25">
      <c r="A7113" s="62">
        <v>41104503</v>
      </c>
      <c r="B7113" s="63" t="s">
        <v>8408</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10015</v>
      </c>
    </row>
    <row r="7128" spans="1:2" x14ac:dyDescent="0.25">
      <c r="A7128" s="62">
        <v>41104606</v>
      </c>
      <c r="B7128" s="63" t="s">
        <v>5144</v>
      </c>
    </row>
    <row r="7129" spans="1:2" x14ac:dyDescent="0.25">
      <c r="A7129" s="62">
        <v>41104607</v>
      </c>
      <c r="B7129" s="63" t="s">
        <v>6307</v>
      </c>
    </row>
    <row r="7130" spans="1:2" x14ac:dyDescent="0.25">
      <c r="A7130" s="62">
        <v>41104608</v>
      </c>
      <c r="B7130" s="63" t="s">
        <v>11707</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9945</v>
      </c>
    </row>
    <row r="7135" spans="1:2" x14ac:dyDescent="0.25">
      <c r="A7135" s="62">
        <v>41104701</v>
      </c>
      <c r="B7135" s="63" t="s">
        <v>13202</v>
      </c>
    </row>
    <row r="7136" spans="1:2" x14ac:dyDescent="0.25">
      <c r="A7136" s="62">
        <v>41104702</v>
      </c>
      <c r="B7136" s="63" t="s">
        <v>10078</v>
      </c>
    </row>
    <row r="7137" spans="1:2" x14ac:dyDescent="0.25">
      <c r="A7137" s="62">
        <v>41104703</v>
      </c>
      <c r="B7137" s="63" t="s">
        <v>13865</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11999</v>
      </c>
    </row>
    <row r="7142" spans="1:2" x14ac:dyDescent="0.25">
      <c r="A7142" s="62">
        <v>41104804</v>
      </c>
      <c r="B7142" s="63" t="s">
        <v>8495</v>
      </c>
    </row>
    <row r="7143" spans="1:2" x14ac:dyDescent="0.25">
      <c r="A7143" s="62">
        <v>41104805</v>
      </c>
      <c r="B7143" s="63" t="s">
        <v>14893</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6423</v>
      </c>
    </row>
    <row r="7148" spans="1:2" x14ac:dyDescent="0.25">
      <c r="A7148" s="62">
        <v>41104810</v>
      </c>
      <c r="B7148" s="63" t="s">
        <v>12531</v>
      </c>
    </row>
    <row r="7149" spans="1:2" x14ac:dyDescent="0.25">
      <c r="A7149" s="62">
        <v>41104811</v>
      </c>
      <c r="B7149" s="63" t="s">
        <v>5024</v>
      </c>
    </row>
    <row r="7150" spans="1:2" x14ac:dyDescent="0.25">
      <c r="A7150" s="62">
        <v>41104812</v>
      </c>
      <c r="B7150" s="63" t="s">
        <v>7156</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10090</v>
      </c>
    </row>
    <row r="7156" spans="1:2" x14ac:dyDescent="0.25">
      <c r="A7156" s="62">
        <v>41104901</v>
      </c>
      <c r="B7156" s="63" t="s">
        <v>10188</v>
      </c>
    </row>
    <row r="7157" spans="1:2" x14ac:dyDescent="0.25">
      <c r="A7157" s="62">
        <v>41104902</v>
      </c>
      <c r="B7157" s="63" t="s">
        <v>17633</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6585</v>
      </c>
    </row>
    <row r="7162" spans="1:2" x14ac:dyDescent="0.25">
      <c r="A7162" s="62">
        <v>41104907</v>
      </c>
      <c r="B7162" s="63" t="s">
        <v>4636</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10727</v>
      </c>
    </row>
    <row r="7171" spans="1:2" x14ac:dyDescent="0.25">
      <c r="A7171" s="62">
        <v>41104916</v>
      </c>
      <c r="B7171" s="63" t="s">
        <v>7281</v>
      </c>
    </row>
    <row r="7172" spans="1:2" x14ac:dyDescent="0.25">
      <c r="A7172" s="62">
        <v>41104917</v>
      </c>
      <c r="B7172" s="63" t="s">
        <v>10261</v>
      </c>
    </row>
    <row r="7173" spans="1:2" x14ac:dyDescent="0.25">
      <c r="A7173" s="62">
        <v>41104918</v>
      </c>
      <c r="B7173" s="63" t="s">
        <v>2966</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15244</v>
      </c>
    </row>
    <row r="7188" spans="1:2" x14ac:dyDescent="0.25">
      <c r="A7188" s="62">
        <v>41105101</v>
      </c>
      <c r="B7188" s="63" t="s">
        <v>11541</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15408</v>
      </c>
    </row>
    <row r="7193" spans="1:2" x14ac:dyDescent="0.25">
      <c r="A7193" s="62">
        <v>41105106</v>
      </c>
      <c r="B7193" s="63" t="s">
        <v>12141</v>
      </c>
    </row>
    <row r="7194" spans="1:2" x14ac:dyDescent="0.25">
      <c r="A7194" s="62">
        <v>41105107</v>
      </c>
      <c r="B7194" s="63" t="s">
        <v>15053</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9948</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11143</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14810</v>
      </c>
    </row>
    <row r="7211" spans="1:2" x14ac:dyDescent="0.25">
      <c r="A7211" s="62">
        <v>41105311</v>
      </c>
      <c r="B7211" s="63" t="s">
        <v>12943</v>
      </c>
    </row>
    <row r="7212" spans="1:2" x14ac:dyDescent="0.25">
      <c r="A7212" s="62">
        <v>41105312</v>
      </c>
      <c r="B7212" s="63" t="s">
        <v>5158</v>
      </c>
    </row>
    <row r="7213" spans="1:2" x14ac:dyDescent="0.25">
      <c r="A7213" s="62">
        <v>41105313</v>
      </c>
      <c r="B7213" s="63" t="s">
        <v>3221</v>
      </c>
    </row>
    <row r="7214" spans="1:2" x14ac:dyDescent="0.25">
      <c r="A7214" s="62">
        <v>41105314</v>
      </c>
      <c r="B7214" s="63" t="s">
        <v>13912</v>
      </c>
    </row>
    <row r="7215" spans="1:2" x14ac:dyDescent="0.25">
      <c r="A7215" s="62">
        <v>41105315</v>
      </c>
      <c r="B7215" s="63" t="s">
        <v>8069</v>
      </c>
    </row>
    <row r="7216" spans="1:2" x14ac:dyDescent="0.25">
      <c r="A7216" s="62">
        <v>41105316</v>
      </c>
      <c r="B7216" s="63" t="s">
        <v>15920</v>
      </c>
    </row>
    <row r="7217" spans="1:2" x14ac:dyDescent="0.25">
      <c r="A7217" s="62">
        <v>41105317</v>
      </c>
      <c r="B7217" s="63" t="s">
        <v>5273</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12082</v>
      </c>
    </row>
    <row r="7237" spans="1:2" x14ac:dyDescent="0.25">
      <c r="A7237" s="62">
        <v>41105337</v>
      </c>
      <c r="B7237" s="63" t="s">
        <v>6586</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5539</v>
      </c>
    </row>
    <row r="7242" spans="1:2" x14ac:dyDescent="0.25">
      <c r="A7242" s="62">
        <v>41105503</v>
      </c>
      <c r="B7242" s="63" t="s">
        <v>10026</v>
      </c>
    </row>
    <row r="7243" spans="1:2" x14ac:dyDescent="0.25">
      <c r="A7243" s="62">
        <v>41105504</v>
      </c>
      <c r="B7243" s="63" t="s">
        <v>8777</v>
      </c>
    </row>
    <row r="7244" spans="1:2" x14ac:dyDescent="0.25">
      <c r="A7244" s="62">
        <v>41105505</v>
      </c>
      <c r="B7244" s="63" t="s">
        <v>16095</v>
      </c>
    </row>
    <row r="7245" spans="1:2" x14ac:dyDescent="0.25">
      <c r="A7245" s="62">
        <v>41105506</v>
      </c>
      <c r="B7245" s="63" t="s">
        <v>11623</v>
      </c>
    </row>
    <row r="7246" spans="1:2" x14ac:dyDescent="0.25">
      <c r="A7246" s="62">
        <v>41105507</v>
      </c>
      <c r="B7246" s="63" t="s">
        <v>1860</v>
      </c>
    </row>
    <row r="7247" spans="1:2" x14ac:dyDescent="0.25">
      <c r="A7247" s="62">
        <v>41105508</v>
      </c>
      <c r="B7247" s="63" t="s">
        <v>10307</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11405</v>
      </c>
    </row>
    <row r="7253" spans="1:2" x14ac:dyDescent="0.25">
      <c r="A7253" s="62">
        <v>41105514</v>
      </c>
      <c r="B7253" s="63" t="s">
        <v>5798</v>
      </c>
    </row>
    <row r="7254" spans="1:2" x14ac:dyDescent="0.25">
      <c r="A7254" s="62">
        <v>41105515</v>
      </c>
      <c r="B7254" s="63" t="s">
        <v>7956</v>
      </c>
    </row>
    <row r="7255" spans="1:2" x14ac:dyDescent="0.25">
      <c r="A7255" s="62">
        <v>41105516</v>
      </c>
      <c r="B7255" s="63" t="s">
        <v>9666</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4833</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11889</v>
      </c>
    </row>
    <row r="7265" spans="1:2" x14ac:dyDescent="0.25">
      <c r="A7265" s="62">
        <v>41105804</v>
      </c>
      <c r="B7265" s="63" t="s">
        <v>8476</v>
      </c>
    </row>
    <row r="7266" spans="1:2" x14ac:dyDescent="0.25">
      <c r="A7266" s="62">
        <v>41105901</v>
      </c>
      <c r="B7266" s="63" t="s">
        <v>438</v>
      </c>
    </row>
    <row r="7267" spans="1:2" x14ac:dyDescent="0.25">
      <c r="A7267" s="62">
        <v>41105902</v>
      </c>
      <c r="B7267" s="63" t="s">
        <v>12578</v>
      </c>
    </row>
    <row r="7268" spans="1:2" x14ac:dyDescent="0.25">
      <c r="A7268" s="62">
        <v>41105903</v>
      </c>
      <c r="B7268" s="63" t="s">
        <v>8004</v>
      </c>
    </row>
    <row r="7269" spans="1:2" x14ac:dyDescent="0.25">
      <c r="A7269" s="62">
        <v>41105904</v>
      </c>
      <c r="B7269" s="63" t="s">
        <v>3635</v>
      </c>
    </row>
    <row r="7270" spans="1:2" x14ac:dyDescent="0.25">
      <c r="A7270" s="62">
        <v>41105905</v>
      </c>
      <c r="B7270" s="63" t="s">
        <v>14839</v>
      </c>
    </row>
    <row r="7271" spans="1:2" x14ac:dyDescent="0.25">
      <c r="A7271" s="62">
        <v>41105906</v>
      </c>
      <c r="B7271" s="63" t="s">
        <v>9455</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18255</v>
      </c>
    </row>
    <row r="7276" spans="1:2" x14ac:dyDescent="0.25">
      <c r="A7276" s="62">
        <v>41106003</v>
      </c>
      <c r="B7276" s="63" t="s">
        <v>15889</v>
      </c>
    </row>
    <row r="7277" spans="1:2" x14ac:dyDescent="0.25">
      <c r="A7277" s="62">
        <v>41106004</v>
      </c>
      <c r="B7277" s="63" t="s">
        <v>12737</v>
      </c>
    </row>
    <row r="7278" spans="1:2" x14ac:dyDescent="0.25">
      <c r="A7278" s="62">
        <v>41106005</v>
      </c>
      <c r="B7278" s="63" t="s">
        <v>8681</v>
      </c>
    </row>
    <row r="7279" spans="1:2" x14ac:dyDescent="0.25">
      <c r="A7279" s="62">
        <v>41106006</v>
      </c>
      <c r="B7279" s="63" t="s">
        <v>3950</v>
      </c>
    </row>
    <row r="7280" spans="1:2" x14ac:dyDescent="0.25">
      <c r="A7280" s="62">
        <v>41106101</v>
      </c>
      <c r="B7280" s="63" t="s">
        <v>15529</v>
      </c>
    </row>
    <row r="7281" spans="1:2" x14ac:dyDescent="0.25">
      <c r="A7281" s="62">
        <v>41106102</v>
      </c>
      <c r="B7281" s="63" t="s">
        <v>9308</v>
      </c>
    </row>
    <row r="7282" spans="1:2" x14ac:dyDescent="0.25">
      <c r="A7282" s="62">
        <v>41106103</v>
      </c>
      <c r="B7282" s="63" t="s">
        <v>14299</v>
      </c>
    </row>
    <row r="7283" spans="1:2" x14ac:dyDescent="0.25">
      <c r="A7283" s="62">
        <v>41106104</v>
      </c>
      <c r="B7283" s="63" t="s">
        <v>16520</v>
      </c>
    </row>
    <row r="7284" spans="1:2" x14ac:dyDescent="0.25">
      <c r="A7284" s="62">
        <v>41106201</v>
      </c>
      <c r="B7284" s="63" t="s">
        <v>8895</v>
      </c>
    </row>
    <row r="7285" spans="1:2" x14ac:dyDescent="0.25">
      <c r="A7285" s="62">
        <v>41106202</v>
      </c>
      <c r="B7285" s="63" t="s">
        <v>11855</v>
      </c>
    </row>
    <row r="7286" spans="1:2" x14ac:dyDescent="0.25">
      <c r="A7286" s="62">
        <v>41106203</v>
      </c>
      <c r="B7286" s="63" t="s">
        <v>6806</v>
      </c>
    </row>
    <row r="7287" spans="1:2" x14ac:dyDescent="0.25">
      <c r="A7287" s="62">
        <v>41106204</v>
      </c>
      <c r="B7287" s="63" t="s">
        <v>11297</v>
      </c>
    </row>
    <row r="7288" spans="1:2" x14ac:dyDescent="0.25">
      <c r="A7288" s="62">
        <v>41106205</v>
      </c>
      <c r="B7288" s="63" t="s">
        <v>10254</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16410</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14996</v>
      </c>
    </row>
    <row r="7303" spans="1:2" x14ac:dyDescent="0.25">
      <c r="A7303" s="62">
        <v>41106220</v>
      </c>
      <c r="B7303" s="63" t="s">
        <v>16276</v>
      </c>
    </row>
    <row r="7304" spans="1:2" x14ac:dyDescent="0.25">
      <c r="A7304" s="62">
        <v>41106221</v>
      </c>
      <c r="B7304" s="63" t="s">
        <v>12954</v>
      </c>
    </row>
    <row r="7305" spans="1:2" x14ac:dyDescent="0.25">
      <c r="A7305" s="62">
        <v>41106222</v>
      </c>
      <c r="B7305" s="63" t="s">
        <v>4000</v>
      </c>
    </row>
    <row r="7306" spans="1:2" x14ac:dyDescent="0.25">
      <c r="A7306" s="62">
        <v>41106223</v>
      </c>
      <c r="B7306" s="63" t="s">
        <v>7244</v>
      </c>
    </row>
    <row r="7307" spans="1:2" x14ac:dyDescent="0.25">
      <c r="A7307" s="62">
        <v>41106301</v>
      </c>
      <c r="B7307" s="63" t="s">
        <v>12177</v>
      </c>
    </row>
    <row r="7308" spans="1:2" x14ac:dyDescent="0.25">
      <c r="A7308" s="62">
        <v>41106302</v>
      </c>
      <c r="B7308" s="63" t="s">
        <v>15241</v>
      </c>
    </row>
    <row r="7309" spans="1:2" x14ac:dyDescent="0.25">
      <c r="A7309" s="62">
        <v>41106303</v>
      </c>
      <c r="B7309" s="63" t="s">
        <v>6474</v>
      </c>
    </row>
    <row r="7310" spans="1:2" x14ac:dyDescent="0.25">
      <c r="A7310" s="62">
        <v>41106304</v>
      </c>
      <c r="B7310" s="63" t="s">
        <v>9293</v>
      </c>
    </row>
    <row r="7311" spans="1:2" x14ac:dyDescent="0.25">
      <c r="A7311" s="62">
        <v>41106305</v>
      </c>
      <c r="B7311" s="63" t="s">
        <v>7744</v>
      </c>
    </row>
    <row r="7312" spans="1:2" x14ac:dyDescent="0.25">
      <c r="A7312" s="62">
        <v>41106306</v>
      </c>
      <c r="B7312" s="63" t="s">
        <v>18471</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4069</v>
      </c>
    </row>
    <row r="7319" spans="1:2" x14ac:dyDescent="0.25">
      <c r="A7319" s="62">
        <v>41106313</v>
      </c>
      <c r="B7319" s="63" t="s">
        <v>12905</v>
      </c>
    </row>
    <row r="7320" spans="1:2" x14ac:dyDescent="0.25">
      <c r="A7320" s="62">
        <v>41106314</v>
      </c>
      <c r="B7320" s="63" t="s">
        <v>16648</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14887</v>
      </c>
    </row>
    <row r="7329" spans="1:2" x14ac:dyDescent="0.25">
      <c r="A7329" s="62">
        <v>41106506</v>
      </c>
      <c r="B7329" s="63" t="s">
        <v>9191</v>
      </c>
    </row>
    <row r="7330" spans="1:2" x14ac:dyDescent="0.25">
      <c r="A7330" s="62">
        <v>41106507</v>
      </c>
      <c r="B7330" s="63" t="s">
        <v>16853</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12174</v>
      </c>
    </row>
    <row r="7335" spans="1:2" x14ac:dyDescent="0.25">
      <c r="A7335" s="62">
        <v>41106512</v>
      </c>
      <c r="B7335" s="63" t="s">
        <v>6935</v>
      </c>
    </row>
    <row r="7336" spans="1:2" x14ac:dyDescent="0.25">
      <c r="A7336" s="62">
        <v>41106513</v>
      </c>
      <c r="B7336" s="63" t="s">
        <v>9203</v>
      </c>
    </row>
    <row r="7337" spans="1:2" x14ac:dyDescent="0.25">
      <c r="A7337" s="62">
        <v>41106514</v>
      </c>
      <c r="B7337" s="63" t="s">
        <v>8325</v>
      </c>
    </row>
    <row r="7338" spans="1:2" x14ac:dyDescent="0.25">
      <c r="A7338" s="62">
        <v>41106515</v>
      </c>
      <c r="B7338" s="63" t="s">
        <v>18555</v>
      </c>
    </row>
    <row r="7339" spans="1:2" x14ac:dyDescent="0.25">
      <c r="A7339" s="62">
        <v>41106601</v>
      </c>
      <c r="B7339" s="63" t="s">
        <v>9007</v>
      </c>
    </row>
    <row r="7340" spans="1:2" x14ac:dyDescent="0.25">
      <c r="A7340" s="62">
        <v>41106602</v>
      </c>
      <c r="B7340" s="63" t="s">
        <v>8699</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5337</v>
      </c>
    </row>
    <row r="7352" spans="1:2" x14ac:dyDescent="0.25">
      <c r="A7352" s="62">
        <v>41106614</v>
      </c>
      <c r="B7352" s="63" t="s">
        <v>9326</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16544</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8429</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7350</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12069</v>
      </c>
    </row>
    <row r="7390" spans="1:2" x14ac:dyDescent="0.25">
      <c r="A7390" s="62">
        <v>41111619</v>
      </c>
      <c r="B7390" s="63" t="s">
        <v>13619</v>
      </c>
    </row>
    <row r="7391" spans="1:2" x14ac:dyDescent="0.25">
      <c r="A7391" s="62">
        <v>41111620</v>
      </c>
      <c r="B7391" s="63" t="s">
        <v>10868</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13334</v>
      </c>
    </row>
    <row r="7396" spans="1:2" x14ac:dyDescent="0.25">
      <c r="A7396" s="62">
        <v>41111702</v>
      </c>
      <c r="B7396" s="63" t="s">
        <v>8558</v>
      </c>
    </row>
    <row r="7397" spans="1:2" x14ac:dyDescent="0.25">
      <c r="A7397" s="62">
        <v>41111703</v>
      </c>
      <c r="B7397" s="63" t="s">
        <v>10498</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10917</v>
      </c>
    </row>
    <row r="7405" spans="1:2" x14ac:dyDescent="0.25">
      <c r="A7405" s="62">
        <v>41111711</v>
      </c>
      <c r="B7405" s="63" t="s">
        <v>6944</v>
      </c>
    </row>
    <row r="7406" spans="1:2" x14ac:dyDescent="0.25">
      <c r="A7406" s="62">
        <v>41111712</v>
      </c>
      <c r="B7406" s="63" t="s">
        <v>14020</v>
      </c>
    </row>
    <row r="7407" spans="1:2" x14ac:dyDescent="0.25">
      <c r="A7407" s="62">
        <v>41111713</v>
      </c>
      <c r="B7407" s="63" t="s">
        <v>6839</v>
      </c>
    </row>
    <row r="7408" spans="1:2" x14ac:dyDescent="0.25">
      <c r="A7408" s="62">
        <v>41111714</v>
      </c>
      <c r="B7408" s="63" t="s">
        <v>4621</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7872</v>
      </c>
    </row>
    <row r="7413" spans="1:2" x14ac:dyDescent="0.25">
      <c r="A7413" s="62">
        <v>41111719</v>
      </c>
      <c r="B7413" s="63" t="s">
        <v>17053</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10444</v>
      </c>
    </row>
    <row r="7418" spans="1:2" x14ac:dyDescent="0.25">
      <c r="A7418" s="62">
        <v>41111724</v>
      </c>
      <c r="B7418" s="63" t="s">
        <v>13496</v>
      </c>
    </row>
    <row r="7419" spans="1:2" x14ac:dyDescent="0.25">
      <c r="A7419" s="62">
        <v>41111725</v>
      </c>
      <c r="B7419" s="63" t="s">
        <v>18080</v>
      </c>
    </row>
    <row r="7420" spans="1:2" x14ac:dyDescent="0.25">
      <c r="A7420" s="62">
        <v>41111726</v>
      </c>
      <c r="B7420" s="63" t="s">
        <v>12743</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13353</v>
      </c>
    </row>
    <row r="7426" spans="1:2" x14ac:dyDescent="0.25">
      <c r="A7426" s="62">
        <v>41111733</v>
      </c>
      <c r="B7426" s="63" t="s">
        <v>13166</v>
      </c>
    </row>
    <row r="7427" spans="1:2" x14ac:dyDescent="0.25">
      <c r="A7427" s="62">
        <v>41111734</v>
      </c>
      <c r="B7427" s="63" t="s">
        <v>6086</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7699</v>
      </c>
    </row>
    <row r="7432" spans="1:2" x14ac:dyDescent="0.25">
      <c r="A7432" s="62">
        <v>41111739</v>
      </c>
      <c r="B7432" s="63" t="s">
        <v>5254</v>
      </c>
    </row>
    <row r="7433" spans="1:2" x14ac:dyDescent="0.25">
      <c r="A7433" s="62">
        <v>41111801</v>
      </c>
      <c r="B7433" s="63" t="s">
        <v>6940</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14403</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14240</v>
      </c>
    </row>
    <row r="7446" spans="1:2" x14ac:dyDescent="0.25">
      <c r="A7446" s="62">
        <v>41111905</v>
      </c>
      <c r="B7446" s="63" t="s">
        <v>510</v>
      </c>
    </row>
    <row r="7447" spans="1:2" x14ac:dyDescent="0.25">
      <c r="A7447" s="62">
        <v>41111906</v>
      </c>
      <c r="B7447" s="63" t="s">
        <v>15009</v>
      </c>
    </row>
    <row r="7448" spans="1:2" x14ac:dyDescent="0.25">
      <c r="A7448" s="62">
        <v>41111907</v>
      </c>
      <c r="B7448" s="63" t="s">
        <v>6356</v>
      </c>
    </row>
    <row r="7449" spans="1:2" x14ac:dyDescent="0.25">
      <c r="A7449" s="62">
        <v>41111908</v>
      </c>
      <c r="B7449" s="63" t="s">
        <v>2226</v>
      </c>
    </row>
    <row r="7450" spans="1:2" x14ac:dyDescent="0.25">
      <c r="A7450" s="62">
        <v>41111909</v>
      </c>
      <c r="B7450" s="63" t="s">
        <v>14286</v>
      </c>
    </row>
    <row r="7451" spans="1:2" x14ac:dyDescent="0.25">
      <c r="A7451" s="62">
        <v>41111910</v>
      </c>
      <c r="B7451" s="63" t="s">
        <v>8202</v>
      </c>
    </row>
    <row r="7452" spans="1:2" x14ac:dyDescent="0.25">
      <c r="A7452" s="62">
        <v>41111911</v>
      </c>
      <c r="B7452" s="63" t="s">
        <v>14569</v>
      </c>
    </row>
    <row r="7453" spans="1:2" x14ac:dyDescent="0.25">
      <c r="A7453" s="62">
        <v>41111912</v>
      </c>
      <c r="B7453" s="63" t="s">
        <v>2718</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13029</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14886</v>
      </c>
    </row>
    <row r="7462" spans="1:2" x14ac:dyDescent="0.25">
      <c r="A7462" s="62">
        <v>41111921</v>
      </c>
      <c r="B7462" s="63" t="s">
        <v>5945</v>
      </c>
    </row>
    <row r="7463" spans="1:2" x14ac:dyDescent="0.25">
      <c r="A7463" s="62">
        <v>41111922</v>
      </c>
      <c r="B7463" s="63" t="s">
        <v>17647</v>
      </c>
    </row>
    <row r="7464" spans="1:2" x14ac:dyDescent="0.25">
      <c r="A7464" s="62">
        <v>41111923</v>
      </c>
      <c r="B7464" s="63" t="s">
        <v>10524</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3862</v>
      </c>
    </row>
    <row r="7469" spans="1:2" x14ac:dyDescent="0.25">
      <c r="A7469" s="62">
        <v>41111929</v>
      </c>
      <c r="B7469" s="63" t="s">
        <v>9952</v>
      </c>
    </row>
    <row r="7470" spans="1:2" x14ac:dyDescent="0.25">
      <c r="A7470" s="62">
        <v>41111930</v>
      </c>
      <c r="B7470" s="63" t="s">
        <v>7974</v>
      </c>
    </row>
    <row r="7471" spans="1:2" x14ac:dyDescent="0.25">
      <c r="A7471" s="62">
        <v>41111931</v>
      </c>
      <c r="B7471" s="63" t="s">
        <v>15680</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17873</v>
      </c>
    </row>
    <row r="7477" spans="1:2" x14ac:dyDescent="0.25">
      <c r="A7477" s="62">
        <v>41111937</v>
      </c>
      <c r="B7477" s="63" t="s">
        <v>14707</v>
      </c>
    </row>
    <row r="7478" spans="1:2" x14ac:dyDescent="0.25">
      <c r="A7478" s="62">
        <v>41111938</v>
      </c>
      <c r="B7478" s="63" t="s">
        <v>17834</v>
      </c>
    </row>
    <row r="7479" spans="1:2" x14ac:dyDescent="0.25">
      <c r="A7479" s="62">
        <v>41111939</v>
      </c>
      <c r="B7479" s="63" t="s">
        <v>16970</v>
      </c>
    </row>
    <row r="7480" spans="1:2" x14ac:dyDescent="0.25">
      <c r="A7480" s="62">
        <v>41111940</v>
      </c>
      <c r="B7480" s="63" t="s">
        <v>18719</v>
      </c>
    </row>
    <row r="7481" spans="1:2" x14ac:dyDescent="0.25">
      <c r="A7481" s="62">
        <v>41111941</v>
      </c>
      <c r="B7481" s="63" t="s">
        <v>3203</v>
      </c>
    </row>
    <row r="7482" spans="1:2" x14ac:dyDescent="0.25">
      <c r="A7482" s="62">
        <v>41111942</v>
      </c>
      <c r="B7482" s="63" t="s">
        <v>3751</v>
      </c>
    </row>
    <row r="7483" spans="1:2" x14ac:dyDescent="0.25">
      <c r="A7483" s="62">
        <v>41111943</v>
      </c>
      <c r="B7483" s="63" t="s">
        <v>12876</v>
      </c>
    </row>
    <row r="7484" spans="1:2" x14ac:dyDescent="0.25">
      <c r="A7484" s="62">
        <v>41111944</v>
      </c>
      <c r="B7484" s="63" t="s">
        <v>5548</v>
      </c>
    </row>
    <row r="7485" spans="1:2" x14ac:dyDescent="0.25">
      <c r="A7485" s="62">
        <v>41111945</v>
      </c>
      <c r="B7485" s="63" t="s">
        <v>10280</v>
      </c>
    </row>
    <row r="7486" spans="1:2" x14ac:dyDescent="0.25">
      <c r="A7486" s="62">
        <v>41111946</v>
      </c>
      <c r="B7486" s="63" t="s">
        <v>8920</v>
      </c>
    </row>
    <row r="7487" spans="1:2" x14ac:dyDescent="0.25">
      <c r="A7487" s="62">
        <v>41111947</v>
      </c>
      <c r="B7487" s="63" t="s">
        <v>17189</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13342</v>
      </c>
    </row>
    <row r="7494" spans="1:2" x14ac:dyDescent="0.25">
      <c r="A7494" s="62">
        <v>41112107</v>
      </c>
      <c r="B7494" s="63" t="s">
        <v>6927</v>
      </c>
    </row>
    <row r="7495" spans="1:2" x14ac:dyDescent="0.25">
      <c r="A7495" s="62">
        <v>41112108</v>
      </c>
      <c r="B7495" s="63" t="s">
        <v>14354</v>
      </c>
    </row>
    <row r="7496" spans="1:2" x14ac:dyDescent="0.25">
      <c r="A7496" s="62">
        <v>41112201</v>
      </c>
      <c r="B7496" s="63" t="s">
        <v>2296</v>
      </c>
    </row>
    <row r="7497" spans="1:2" x14ac:dyDescent="0.25">
      <c r="A7497" s="62">
        <v>41112202</v>
      </c>
      <c r="B7497" s="63" t="s">
        <v>7069</v>
      </c>
    </row>
    <row r="7498" spans="1:2" x14ac:dyDescent="0.25">
      <c r="A7498" s="62">
        <v>41112203</v>
      </c>
      <c r="B7498" s="63" t="s">
        <v>11976</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3603</v>
      </c>
    </row>
    <row r="7504" spans="1:2" x14ac:dyDescent="0.25">
      <c r="A7504" s="62">
        <v>41112210</v>
      </c>
      <c r="B7504" s="63" t="s">
        <v>12239</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14962</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7505</v>
      </c>
    </row>
    <row r="7525" spans="1:2" x14ac:dyDescent="0.25">
      <c r="A7525" s="62">
        <v>41112406</v>
      </c>
      <c r="B7525" s="63" t="s">
        <v>10279</v>
      </c>
    </row>
    <row r="7526" spans="1:2" x14ac:dyDescent="0.25">
      <c r="A7526" s="62">
        <v>41112407</v>
      </c>
      <c r="B7526" s="63" t="s">
        <v>5107</v>
      </c>
    </row>
    <row r="7527" spans="1:2" x14ac:dyDescent="0.25">
      <c r="A7527" s="62">
        <v>41112408</v>
      </c>
      <c r="B7527" s="63" t="s">
        <v>1010</v>
      </c>
    </row>
    <row r="7528" spans="1:2" x14ac:dyDescent="0.25">
      <c r="A7528" s="62">
        <v>41112409</v>
      </c>
      <c r="B7528" s="63" t="s">
        <v>17046</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3412</v>
      </c>
    </row>
    <row r="7533" spans="1:2" x14ac:dyDescent="0.25">
      <c r="A7533" s="62">
        <v>41112503</v>
      </c>
      <c r="B7533" s="63" t="s">
        <v>10786</v>
      </c>
    </row>
    <row r="7534" spans="1:2" x14ac:dyDescent="0.25">
      <c r="A7534" s="62">
        <v>41112504</v>
      </c>
      <c r="B7534" s="63" t="s">
        <v>5689</v>
      </c>
    </row>
    <row r="7535" spans="1:2" x14ac:dyDescent="0.25">
      <c r="A7535" s="62">
        <v>41112505</v>
      </c>
      <c r="B7535" s="63" t="s">
        <v>15168</v>
      </c>
    </row>
    <row r="7536" spans="1:2" x14ac:dyDescent="0.25">
      <c r="A7536" s="62">
        <v>41112506</v>
      </c>
      <c r="B7536" s="63" t="s">
        <v>13958</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12397</v>
      </c>
    </row>
    <row r="7548" spans="1:2" x14ac:dyDescent="0.25">
      <c r="A7548" s="62">
        <v>41112702</v>
      </c>
      <c r="B7548" s="63" t="s">
        <v>15189</v>
      </c>
    </row>
    <row r="7549" spans="1:2" x14ac:dyDescent="0.25">
      <c r="A7549" s="62">
        <v>41112704</v>
      </c>
      <c r="B7549" s="63" t="s">
        <v>14022</v>
      </c>
    </row>
    <row r="7550" spans="1:2" x14ac:dyDescent="0.25">
      <c r="A7550" s="62">
        <v>41112801</v>
      </c>
      <c r="B7550" s="63" t="s">
        <v>14880</v>
      </c>
    </row>
    <row r="7551" spans="1:2" x14ac:dyDescent="0.25">
      <c r="A7551" s="62">
        <v>41112802</v>
      </c>
      <c r="B7551" s="63" t="s">
        <v>2962</v>
      </c>
    </row>
    <row r="7552" spans="1:2" x14ac:dyDescent="0.25">
      <c r="A7552" s="62">
        <v>41112803</v>
      </c>
      <c r="B7552" s="63" t="s">
        <v>17327</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6062</v>
      </c>
    </row>
    <row r="7560" spans="1:2" x14ac:dyDescent="0.25">
      <c r="A7560" s="62">
        <v>41113004</v>
      </c>
      <c r="B7560" s="63" t="s">
        <v>11598</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14530</v>
      </c>
    </row>
    <row r="7565" spans="1:2" x14ac:dyDescent="0.25">
      <c r="A7565" s="62">
        <v>41113009</v>
      </c>
      <c r="B7565" s="63" t="s">
        <v>15186</v>
      </c>
    </row>
    <row r="7566" spans="1:2" x14ac:dyDescent="0.25">
      <c r="A7566" s="62">
        <v>41113010</v>
      </c>
      <c r="B7566" s="63" t="s">
        <v>17730</v>
      </c>
    </row>
    <row r="7567" spans="1:2" x14ac:dyDescent="0.25">
      <c r="A7567" s="62">
        <v>41113023</v>
      </c>
      <c r="B7567" s="63" t="s">
        <v>10950</v>
      </c>
    </row>
    <row r="7568" spans="1:2" x14ac:dyDescent="0.25">
      <c r="A7568" s="62">
        <v>41113024</v>
      </c>
      <c r="B7568" s="63" t="s">
        <v>11283</v>
      </c>
    </row>
    <row r="7569" spans="1:2" x14ac:dyDescent="0.25">
      <c r="A7569" s="62">
        <v>41113025</v>
      </c>
      <c r="B7569" s="63" t="s">
        <v>8273</v>
      </c>
    </row>
    <row r="7570" spans="1:2" x14ac:dyDescent="0.25">
      <c r="A7570" s="62">
        <v>41113026</v>
      </c>
      <c r="B7570" s="63" t="s">
        <v>2162</v>
      </c>
    </row>
    <row r="7571" spans="1:2" x14ac:dyDescent="0.25">
      <c r="A7571" s="62">
        <v>41113027</v>
      </c>
      <c r="B7571" s="63" t="s">
        <v>13147</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14921</v>
      </c>
    </row>
    <row r="7576" spans="1:2" x14ac:dyDescent="0.25">
      <c r="A7576" s="62">
        <v>41113034</v>
      </c>
      <c r="B7576" s="63" t="s">
        <v>18395</v>
      </c>
    </row>
    <row r="7577" spans="1:2" x14ac:dyDescent="0.25">
      <c r="A7577" s="62">
        <v>41113035</v>
      </c>
      <c r="B7577" s="63" t="s">
        <v>11678</v>
      </c>
    </row>
    <row r="7578" spans="1:2" x14ac:dyDescent="0.25">
      <c r="A7578" s="62">
        <v>41113036</v>
      </c>
      <c r="B7578" s="63" t="s">
        <v>16428</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13189</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12906</v>
      </c>
    </row>
    <row r="7589" spans="1:2" x14ac:dyDescent="0.25">
      <c r="A7589" s="62">
        <v>41113110</v>
      </c>
      <c r="B7589" s="63" t="s">
        <v>5335</v>
      </c>
    </row>
    <row r="7590" spans="1:2" x14ac:dyDescent="0.25">
      <c r="A7590" s="62">
        <v>41113111</v>
      </c>
      <c r="B7590" s="63" t="s">
        <v>11016</v>
      </c>
    </row>
    <row r="7591" spans="1:2" x14ac:dyDescent="0.25">
      <c r="A7591" s="62">
        <v>41113112</v>
      </c>
      <c r="B7591" s="63" t="s">
        <v>13186</v>
      </c>
    </row>
    <row r="7592" spans="1:2" x14ac:dyDescent="0.25">
      <c r="A7592" s="62">
        <v>41113113</v>
      </c>
      <c r="B7592" s="63" t="s">
        <v>15788</v>
      </c>
    </row>
    <row r="7593" spans="1:2" x14ac:dyDescent="0.25">
      <c r="A7593" s="62">
        <v>41113114</v>
      </c>
      <c r="B7593" s="63" t="s">
        <v>17934</v>
      </c>
    </row>
    <row r="7594" spans="1:2" x14ac:dyDescent="0.25">
      <c r="A7594" s="62">
        <v>41113115</v>
      </c>
      <c r="B7594" s="63" t="s">
        <v>13505</v>
      </c>
    </row>
    <row r="7595" spans="1:2" x14ac:dyDescent="0.25">
      <c r="A7595" s="62">
        <v>41113116</v>
      </c>
      <c r="B7595" s="63" t="s">
        <v>6382</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10151</v>
      </c>
    </row>
    <row r="7600" spans="1:2" x14ac:dyDescent="0.25">
      <c r="A7600" s="62">
        <v>41113302</v>
      </c>
      <c r="B7600" s="63" t="s">
        <v>8489</v>
      </c>
    </row>
    <row r="7601" spans="1:2" x14ac:dyDescent="0.25">
      <c r="A7601" s="62">
        <v>41113304</v>
      </c>
      <c r="B7601" s="63" t="s">
        <v>14410</v>
      </c>
    </row>
    <row r="7602" spans="1:2" x14ac:dyDescent="0.25">
      <c r="A7602" s="62">
        <v>41113305</v>
      </c>
      <c r="B7602" s="63" t="s">
        <v>9683</v>
      </c>
    </row>
    <row r="7603" spans="1:2" x14ac:dyDescent="0.25">
      <c r="A7603" s="62">
        <v>41113306</v>
      </c>
      <c r="B7603" s="63" t="s">
        <v>5116</v>
      </c>
    </row>
    <row r="7604" spans="1:2" x14ac:dyDescent="0.25">
      <c r="A7604" s="62">
        <v>41113308</v>
      </c>
      <c r="B7604" s="63" t="s">
        <v>3425</v>
      </c>
    </row>
    <row r="7605" spans="1:2" x14ac:dyDescent="0.25">
      <c r="A7605" s="62">
        <v>41113309</v>
      </c>
      <c r="B7605" s="63" t="s">
        <v>17004</v>
      </c>
    </row>
    <row r="7606" spans="1:2" x14ac:dyDescent="0.25">
      <c r="A7606" s="62">
        <v>41113310</v>
      </c>
      <c r="B7606" s="63" t="s">
        <v>9857</v>
      </c>
    </row>
    <row r="7607" spans="1:2" x14ac:dyDescent="0.25">
      <c r="A7607" s="62">
        <v>41113311</v>
      </c>
      <c r="B7607" s="63" t="s">
        <v>16623</v>
      </c>
    </row>
    <row r="7608" spans="1:2" x14ac:dyDescent="0.25">
      <c r="A7608" s="62">
        <v>41113312</v>
      </c>
      <c r="B7608" s="63" t="s">
        <v>12275</v>
      </c>
    </row>
    <row r="7609" spans="1:2" x14ac:dyDescent="0.25">
      <c r="A7609" s="62">
        <v>41113313</v>
      </c>
      <c r="B7609" s="63" t="s">
        <v>6198</v>
      </c>
    </row>
    <row r="7610" spans="1:2" x14ac:dyDescent="0.25">
      <c r="A7610" s="62">
        <v>41113314</v>
      </c>
      <c r="B7610" s="63" t="s">
        <v>4411</v>
      </c>
    </row>
    <row r="7611" spans="1:2" x14ac:dyDescent="0.25">
      <c r="A7611" s="62">
        <v>41113315</v>
      </c>
      <c r="B7611" s="63" t="s">
        <v>7107</v>
      </c>
    </row>
    <row r="7612" spans="1:2" x14ac:dyDescent="0.25">
      <c r="A7612" s="62">
        <v>41113316</v>
      </c>
      <c r="B7612" s="63" t="s">
        <v>16990</v>
      </c>
    </row>
    <row r="7613" spans="1:2" x14ac:dyDescent="0.25">
      <c r="A7613" s="62">
        <v>41113318</v>
      </c>
      <c r="B7613" s="63" t="s">
        <v>14268</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17041</v>
      </c>
    </row>
    <row r="7621" spans="1:2" x14ac:dyDescent="0.25">
      <c r="A7621" s="62">
        <v>41113403</v>
      </c>
      <c r="B7621" s="63" t="s">
        <v>11262</v>
      </c>
    </row>
    <row r="7622" spans="1:2" x14ac:dyDescent="0.25">
      <c r="A7622" s="62">
        <v>41113404</v>
      </c>
      <c r="B7622" s="63" t="s">
        <v>6833</v>
      </c>
    </row>
    <row r="7623" spans="1:2" x14ac:dyDescent="0.25">
      <c r="A7623" s="62">
        <v>41113405</v>
      </c>
      <c r="B7623" s="63" t="s">
        <v>18583</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13581</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12440</v>
      </c>
    </row>
    <row r="7635" spans="1:2" x14ac:dyDescent="0.25">
      <c r="A7635" s="62">
        <v>41113612</v>
      </c>
      <c r="B7635" s="63" t="s">
        <v>9364</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14161</v>
      </c>
    </row>
    <row r="7642" spans="1:2" x14ac:dyDescent="0.25">
      <c r="A7642" s="62">
        <v>41113619</v>
      </c>
      <c r="B7642" s="63" t="s">
        <v>449</v>
      </c>
    </row>
    <row r="7643" spans="1:2" x14ac:dyDescent="0.25">
      <c r="A7643" s="62">
        <v>41113620</v>
      </c>
      <c r="B7643" s="63" t="s">
        <v>9502</v>
      </c>
    </row>
    <row r="7644" spans="1:2" x14ac:dyDescent="0.25">
      <c r="A7644" s="62">
        <v>41113621</v>
      </c>
      <c r="B7644" s="63" t="s">
        <v>4647</v>
      </c>
    </row>
    <row r="7645" spans="1:2" x14ac:dyDescent="0.25">
      <c r="A7645" s="62">
        <v>41113622</v>
      </c>
      <c r="B7645" s="63" t="s">
        <v>16408</v>
      </c>
    </row>
    <row r="7646" spans="1:2" x14ac:dyDescent="0.25">
      <c r="A7646" s="62">
        <v>41113623</v>
      </c>
      <c r="B7646" s="63" t="s">
        <v>17136</v>
      </c>
    </row>
    <row r="7647" spans="1:2" x14ac:dyDescent="0.25">
      <c r="A7647" s="62">
        <v>41113624</v>
      </c>
      <c r="B7647" s="63" t="s">
        <v>10273</v>
      </c>
    </row>
    <row r="7648" spans="1:2" x14ac:dyDescent="0.25">
      <c r="A7648" s="62">
        <v>41113625</v>
      </c>
      <c r="B7648" s="63" t="s">
        <v>16671</v>
      </c>
    </row>
    <row r="7649" spans="1:2" x14ac:dyDescent="0.25">
      <c r="A7649" s="62">
        <v>41113626</v>
      </c>
      <c r="B7649" s="63" t="s">
        <v>9848</v>
      </c>
    </row>
    <row r="7650" spans="1:2" x14ac:dyDescent="0.25">
      <c r="A7650" s="62">
        <v>41113627</v>
      </c>
      <c r="B7650" s="63" t="s">
        <v>6967</v>
      </c>
    </row>
    <row r="7651" spans="1:2" x14ac:dyDescent="0.25">
      <c r="A7651" s="62">
        <v>41113628</v>
      </c>
      <c r="B7651" s="63" t="s">
        <v>10176</v>
      </c>
    </row>
    <row r="7652" spans="1:2" x14ac:dyDescent="0.25">
      <c r="A7652" s="62">
        <v>41113629</v>
      </c>
      <c r="B7652" s="63" t="s">
        <v>3315</v>
      </c>
    </row>
    <row r="7653" spans="1:2" x14ac:dyDescent="0.25">
      <c r="A7653" s="62">
        <v>41113630</v>
      </c>
      <c r="B7653" s="63" t="s">
        <v>3821</v>
      </c>
    </row>
    <row r="7654" spans="1:2" x14ac:dyDescent="0.25">
      <c r="A7654" s="62">
        <v>41113631</v>
      </c>
      <c r="B7654" s="63" t="s">
        <v>10938</v>
      </c>
    </row>
    <row r="7655" spans="1:2" x14ac:dyDescent="0.25">
      <c r="A7655" s="62">
        <v>41113632</v>
      </c>
      <c r="B7655" s="63" t="s">
        <v>14464</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11356</v>
      </c>
    </row>
    <row r="7660" spans="1:2" x14ac:dyDescent="0.25">
      <c r="A7660" s="62">
        <v>41113637</v>
      </c>
      <c r="B7660" s="63" t="s">
        <v>5731</v>
      </c>
    </row>
    <row r="7661" spans="1:2" x14ac:dyDescent="0.25">
      <c r="A7661" s="62">
        <v>41113638</v>
      </c>
      <c r="B7661" s="63" t="s">
        <v>18210</v>
      </c>
    </row>
    <row r="7662" spans="1:2" x14ac:dyDescent="0.25">
      <c r="A7662" s="62">
        <v>41113639</v>
      </c>
      <c r="B7662" s="63" t="s">
        <v>5673</v>
      </c>
    </row>
    <row r="7663" spans="1:2" x14ac:dyDescent="0.25">
      <c r="A7663" s="62">
        <v>41113640</v>
      </c>
      <c r="B7663" s="63" t="s">
        <v>10251</v>
      </c>
    </row>
    <row r="7664" spans="1:2" x14ac:dyDescent="0.25">
      <c r="A7664" s="62">
        <v>41113641</v>
      </c>
      <c r="B7664" s="63" t="s">
        <v>14186</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5238</v>
      </c>
    </row>
    <row r="7669" spans="1:2" x14ac:dyDescent="0.25">
      <c r="A7669" s="62">
        <v>41113646</v>
      </c>
      <c r="B7669" s="63" t="s">
        <v>13549</v>
      </c>
    </row>
    <row r="7670" spans="1:2" x14ac:dyDescent="0.25">
      <c r="A7670" s="62">
        <v>41113647</v>
      </c>
      <c r="B7670" s="63" t="s">
        <v>11290</v>
      </c>
    </row>
    <row r="7671" spans="1:2" x14ac:dyDescent="0.25">
      <c r="A7671" s="62">
        <v>41113648</v>
      </c>
      <c r="B7671" s="63" t="s">
        <v>14367</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9953</v>
      </c>
    </row>
    <row r="7676" spans="1:2" x14ac:dyDescent="0.25">
      <c r="A7676" s="62">
        <v>41113705</v>
      </c>
      <c r="B7676" s="63" t="s">
        <v>8018</v>
      </c>
    </row>
    <row r="7677" spans="1:2" x14ac:dyDescent="0.25">
      <c r="A7677" s="62">
        <v>41113706</v>
      </c>
      <c r="B7677" s="63" t="s">
        <v>1065</v>
      </c>
    </row>
    <row r="7678" spans="1:2" x14ac:dyDescent="0.25">
      <c r="A7678" s="62">
        <v>41113707</v>
      </c>
      <c r="B7678" s="63" t="s">
        <v>18810</v>
      </c>
    </row>
    <row r="7679" spans="1:2" x14ac:dyDescent="0.25">
      <c r="A7679" s="62">
        <v>41113708</v>
      </c>
      <c r="B7679" s="63" t="s">
        <v>11092</v>
      </c>
    </row>
    <row r="7680" spans="1:2" x14ac:dyDescent="0.25">
      <c r="A7680" s="62">
        <v>41113709</v>
      </c>
      <c r="B7680" s="63" t="s">
        <v>1848</v>
      </c>
    </row>
    <row r="7681" spans="1:2" x14ac:dyDescent="0.25">
      <c r="A7681" s="62">
        <v>41113710</v>
      </c>
      <c r="B7681" s="63" t="s">
        <v>14422</v>
      </c>
    </row>
    <row r="7682" spans="1:2" x14ac:dyDescent="0.25">
      <c r="A7682" s="62">
        <v>41113711</v>
      </c>
      <c r="B7682" s="63" t="s">
        <v>11620</v>
      </c>
    </row>
    <row r="7683" spans="1:2" x14ac:dyDescent="0.25">
      <c r="A7683" s="62">
        <v>41113712</v>
      </c>
      <c r="B7683" s="63" t="s">
        <v>17170</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9098</v>
      </c>
    </row>
    <row r="7696" spans="1:2" x14ac:dyDescent="0.25">
      <c r="A7696" s="62">
        <v>41113807</v>
      </c>
      <c r="B7696" s="63" t="s">
        <v>10229</v>
      </c>
    </row>
    <row r="7697" spans="1:2" x14ac:dyDescent="0.25">
      <c r="A7697" s="62">
        <v>41113808</v>
      </c>
      <c r="B7697" s="63" t="s">
        <v>14335</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9069</v>
      </c>
    </row>
    <row r="7704" spans="1:2" x14ac:dyDescent="0.25">
      <c r="A7704" s="62">
        <v>41113907</v>
      </c>
      <c r="B7704" s="63" t="s">
        <v>2912</v>
      </c>
    </row>
    <row r="7705" spans="1:2" x14ac:dyDescent="0.25">
      <c r="A7705" s="62">
        <v>41113908</v>
      </c>
      <c r="B7705" s="63" t="s">
        <v>17694</v>
      </c>
    </row>
    <row r="7706" spans="1:2" x14ac:dyDescent="0.25">
      <c r="A7706" s="62">
        <v>41113909</v>
      </c>
      <c r="B7706" s="63" t="s">
        <v>7444</v>
      </c>
    </row>
    <row r="7707" spans="1:2" x14ac:dyDescent="0.25">
      <c r="A7707" s="62">
        <v>41113910</v>
      </c>
      <c r="B7707" s="63" t="s">
        <v>13306</v>
      </c>
    </row>
    <row r="7708" spans="1:2" x14ac:dyDescent="0.25">
      <c r="A7708" s="62">
        <v>41114001</v>
      </c>
      <c r="B7708" s="63" t="s">
        <v>10516</v>
      </c>
    </row>
    <row r="7709" spans="1:2" x14ac:dyDescent="0.25">
      <c r="A7709" s="62">
        <v>41114102</v>
      </c>
      <c r="B7709" s="63" t="s">
        <v>4669</v>
      </c>
    </row>
    <row r="7710" spans="1:2" x14ac:dyDescent="0.25">
      <c r="A7710" s="62">
        <v>41114103</v>
      </c>
      <c r="B7710" s="63" t="s">
        <v>14122</v>
      </c>
    </row>
    <row r="7711" spans="1:2" x14ac:dyDescent="0.25">
      <c r="A7711" s="62">
        <v>41114104</v>
      </c>
      <c r="B7711" s="63" t="s">
        <v>8195</v>
      </c>
    </row>
    <row r="7712" spans="1:2" x14ac:dyDescent="0.25">
      <c r="A7712" s="62">
        <v>41114105</v>
      </c>
      <c r="B7712" s="63" t="s">
        <v>5919</v>
      </c>
    </row>
    <row r="7713" spans="1:2" x14ac:dyDescent="0.25">
      <c r="A7713" s="62">
        <v>41114106</v>
      </c>
      <c r="B7713" s="63" t="s">
        <v>14593</v>
      </c>
    </row>
    <row r="7714" spans="1:2" x14ac:dyDescent="0.25">
      <c r="A7714" s="62">
        <v>41114107</v>
      </c>
      <c r="B7714" s="63" t="s">
        <v>3103</v>
      </c>
    </row>
    <row r="7715" spans="1:2" x14ac:dyDescent="0.25">
      <c r="A7715" s="62">
        <v>41114108</v>
      </c>
      <c r="B7715" s="63" t="s">
        <v>17338</v>
      </c>
    </row>
    <row r="7716" spans="1:2" x14ac:dyDescent="0.25">
      <c r="A7716" s="62">
        <v>41114201</v>
      </c>
      <c r="B7716" s="63" t="s">
        <v>8290</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11621</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10978</v>
      </c>
    </row>
    <row r="7726" spans="1:2" x14ac:dyDescent="0.25">
      <c r="A7726" s="62">
        <v>41114402</v>
      </c>
      <c r="B7726" s="63" t="s">
        <v>14804</v>
      </c>
    </row>
    <row r="7727" spans="1:2" x14ac:dyDescent="0.25">
      <c r="A7727" s="62">
        <v>41114403</v>
      </c>
      <c r="B7727" s="63" t="s">
        <v>15623</v>
      </c>
    </row>
    <row r="7728" spans="1:2" x14ac:dyDescent="0.25">
      <c r="A7728" s="62">
        <v>41114404</v>
      </c>
      <c r="B7728" s="63" t="s">
        <v>226</v>
      </c>
    </row>
    <row r="7729" spans="1:2" x14ac:dyDescent="0.25">
      <c r="A7729" s="62">
        <v>41114405</v>
      </c>
      <c r="B7729" s="63" t="s">
        <v>9170</v>
      </c>
    </row>
    <row r="7730" spans="1:2" x14ac:dyDescent="0.25">
      <c r="A7730" s="62">
        <v>41114406</v>
      </c>
      <c r="B7730" s="63" t="s">
        <v>16164</v>
      </c>
    </row>
    <row r="7731" spans="1:2" x14ac:dyDescent="0.25">
      <c r="A7731" s="62">
        <v>41114407</v>
      </c>
      <c r="B7731" s="63" t="s">
        <v>12518</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13709</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11852</v>
      </c>
    </row>
    <row r="7741" spans="1:2" x14ac:dyDescent="0.25">
      <c r="A7741" s="62">
        <v>41114506</v>
      </c>
      <c r="B7741" s="63" t="s">
        <v>4691</v>
      </c>
    </row>
    <row r="7742" spans="1:2" x14ac:dyDescent="0.25">
      <c r="A7742" s="62">
        <v>41114507</v>
      </c>
      <c r="B7742" s="63" t="s">
        <v>18778</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10372</v>
      </c>
    </row>
    <row r="7748" spans="1:2" x14ac:dyDescent="0.25">
      <c r="A7748" s="62">
        <v>41114603</v>
      </c>
      <c r="B7748" s="63" t="s">
        <v>4358</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9179</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14798</v>
      </c>
    </row>
    <row r="7761" spans="1:2" x14ac:dyDescent="0.25">
      <c r="A7761" s="62">
        <v>41114616</v>
      </c>
      <c r="B7761" s="63" t="s">
        <v>8534</v>
      </c>
    </row>
    <row r="7762" spans="1:2" x14ac:dyDescent="0.25">
      <c r="A7762" s="62">
        <v>41114617</v>
      </c>
      <c r="B7762" s="63" t="s">
        <v>5648</v>
      </c>
    </row>
    <row r="7763" spans="1:2" x14ac:dyDescent="0.25">
      <c r="A7763" s="62">
        <v>41114618</v>
      </c>
      <c r="B7763" s="63" t="s">
        <v>11499</v>
      </c>
    </row>
    <row r="7764" spans="1:2" x14ac:dyDescent="0.25">
      <c r="A7764" s="62">
        <v>41114619</v>
      </c>
      <c r="B7764" s="63" t="s">
        <v>16766</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10350</v>
      </c>
    </row>
    <row r="7770" spans="1:2" x14ac:dyDescent="0.25">
      <c r="A7770" s="62">
        <v>41114625</v>
      </c>
      <c r="B7770" s="63" t="s">
        <v>9868</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14949</v>
      </c>
    </row>
    <row r="7781" spans="1:2" x14ac:dyDescent="0.25">
      <c r="A7781" s="62">
        <v>41115101</v>
      </c>
      <c r="B7781" s="63" t="s">
        <v>10181</v>
      </c>
    </row>
    <row r="7782" spans="1:2" x14ac:dyDescent="0.25">
      <c r="A7782" s="62">
        <v>41115201</v>
      </c>
      <c r="B7782" s="63" t="s">
        <v>4024</v>
      </c>
    </row>
    <row r="7783" spans="1:2" x14ac:dyDescent="0.25">
      <c r="A7783" s="62">
        <v>41115202</v>
      </c>
      <c r="B7783" s="63" t="s">
        <v>870</v>
      </c>
    </row>
    <row r="7784" spans="1:2" x14ac:dyDescent="0.25">
      <c r="A7784" s="62">
        <v>41115301</v>
      </c>
      <c r="B7784" s="63" t="s">
        <v>9557</v>
      </c>
    </row>
    <row r="7785" spans="1:2" x14ac:dyDescent="0.25">
      <c r="A7785" s="62">
        <v>41115302</v>
      </c>
      <c r="B7785" s="63" t="s">
        <v>12988</v>
      </c>
    </row>
    <row r="7786" spans="1:2" x14ac:dyDescent="0.25">
      <c r="A7786" s="62">
        <v>41115303</v>
      </c>
      <c r="B7786" s="63" t="s">
        <v>13670</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6815</v>
      </c>
    </row>
    <row r="7794" spans="1:2" x14ac:dyDescent="0.25">
      <c r="A7794" s="62">
        <v>41115311</v>
      </c>
      <c r="B7794" s="63" t="s">
        <v>13967</v>
      </c>
    </row>
    <row r="7795" spans="1:2" x14ac:dyDescent="0.25">
      <c r="A7795" s="62">
        <v>41115312</v>
      </c>
      <c r="B7795" s="63" t="s">
        <v>14836</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14656</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12011</v>
      </c>
    </row>
    <row r="7816" spans="1:2" x14ac:dyDescent="0.25">
      <c r="A7816" s="62">
        <v>41115411</v>
      </c>
      <c r="B7816" s="63" t="s">
        <v>18097</v>
      </c>
    </row>
    <row r="7817" spans="1:2" x14ac:dyDescent="0.25">
      <c r="A7817" s="62">
        <v>41115501</v>
      </c>
      <c r="B7817" s="63" t="s">
        <v>11673</v>
      </c>
    </row>
    <row r="7818" spans="1:2" x14ac:dyDescent="0.25">
      <c r="A7818" s="62">
        <v>41115502</v>
      </c>
      <c r="B7818" s="63" t="s">
        <v>9895</v>
      </c>
    </row>
    <row r="7819" spans="1:2" x14ac:dyDescent="0.25">
      <c r="A7819" s="62">
        <v>41115503</v>
      </c>
      <c r="B7819" s="63" t="s">
        <v>17678</v>
      </c>
    </row>
    <row r="7820" spans="1:2" x14ac:dyDescent="0.25">
      <c r="A7820" s="62">
        <v>41115504</v>
      </c>
      <c r="B7820" s="63" t="s">
        <v>6897</v>
      </c>
    </row>
    <row r="7821" spans="1:2" x14ac:dyDescent="0.25">
      <c r="A7821" s="62">
        <v>41115505</v>
      </c>
      <c r="B7821" s="63" t="s">
        <v>12818</v>
      </c>
    </row>
    <row r="7822" spans="1:2" x14ac:dyDescent="0.25">
      <c r="A7822" s="62">
        <v>41115601</v>
      </c>
      <c r="B7822" s="63" t="s">
        <v>10270</v>
      </c>
    </row>
    <row r="7823" spans="1:2" x14ac:dyDescent="0.25">
      <c r="A7823" s="62">
        <v>41115602</v>
      </c>
      <c r="B7823" s="63" t="s">
        <v>7249</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11628</v>
      </c>
    </row>
    <row r="7830" spans="1:2" x14ac:dyDescent="0.25">
      <c r="A7830" s="62">
        <v>41115609</v>
      </c>
      <c r="B7830" s="63" t="s">
        <v>13741</v>
      </c>
    </row>
    <row r="7831" spans="1:2" x14ac:dyDescent="0.25">
      <c r="A7831" s="62">
        <v>41115610</v>
      </c>
      <c r="B7831" s="63" t="s">
        <v>12985</v>
      </c>
    </row>
    <row r="7832" spans="1:2" x14ac:dyDescent="0.25">
      <c r="A7832" s="62">
        <v>41115611</v>
      </c>
      <c r="B7832" s="63" t="s">
        <v>13810</v>
      </c>
    </row>
    <row r="7833" spans="1:2" x14ac:dyDescent="0.25">
      <c r="A7833" s="62">
        <v>41115612</v>
      </c>
      <c r="B7833" s="63" t="s">
        <v>88</v>
      </c>
    </row>
    <row r="7834" spans="1:2" x14ac:dyDescent="0.25">
      <c r="A7834" s="62">
        <v>41115613</v>
      </c>
      <c r="B7834" s="63" t="s">
        <v>10153</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16737</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5710</v>
      </c>
    </row>
    <row r="7855" spans="1:2" x14ac:dyDescent="0.25">
      <c r="A7855" s="62">
        <v>41115720</v>
      </c>
      <c r="B7855" s="63" t="s">
        <v>3543</v>
      </c>
    </row>
    <row r="7856" spans="1:2" x14ac:dyDescent="0.25">
      <c r="A7856" s="62">
        <v>41115801</v>
      </c>
      <c r="B7856" s="63" t="s">
        <v>12563</v>
      </c>
    </row>
    <row r="7857" spans="1:2" x14ac:dyDescent="0.25">
      <c r="A7857" s="62">
        <v>41115802</v>
      </c>
      <c r="B7857" s="63" t="s">
        <v>14273</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15395</v>
      </c>
    </row>
    <row r="7865" spans="1:2" x14ac:dyDescent="0.25">
      <c r="A7865" s="62">
        <v>41115810</v>
      </c>
      <c r="B7865" s="63" t="s">
        <v>5165</v>
      </c>
    </row>
    <row r="7866" spans="1:2" x14ac:dyDescent="0.25">
      <c r="A7866" s="62">
        <v>41115811</v>
      </c>
      <c r="B7866" s="63" t="s">
        <v>6793</v>
      </c>
    </row>
    <row r="7867" spans="1:2" x14ac:dyDescent="0.25">
      <c r="A7867" s="62">
        <v>41115812</v>
      </c>
      <c r="B7867" s="63" t="s">
        <v>5384</v>
      </c>
    </row>
    <row r="7868" spans="1:2" x14ac:dyDescent="0.25">
      <c r="A7868" s="62">
        <v>41115813</v>
      </c>
      <c r="B7868" s="63" t="s">
        <v>13091</v>
      </c>
    </row>
    <row r="7869" spans="1:2" x14ac:dyDescent="0.25">
      <c r="A7869" s="62">
        <v>41115814</v>
      </c>
      <c r="B7869" s="63" t="s">
        <v>11722</v>
      </c>
    </row>
    <row r="7870" spans="1:2" x14ac:dyDescent="0.25">
      <c r="A7870" s="62">
        <v>41115815</v>
      </c>
      <c r="B7870" s="63" t="s">
        <v>18657</v>
      </c>
    </row>
    <row r="7871" spans="1:2" x14ac:dyDescent="0.25">
      <c r="A7871" s="62">
        <v>41115816</v>
      </c>
      <c r="B7871" s="63" t="s">
        <v>3460</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5738</v>
      </c>
    </row>
    <row r="7877" spans="1:2" x14ac:dyDescent="0.25">
      <c r="A7877" s="62">
        <v>41115822</v>
      </c>
      <c r="B7877" s="63" t="s">
        <v>10106</v>
      </c>
    </row>
    <row r="7878" spans="1:2" x14ac:dyDescent="0.25">
      <c r="A7878" s="62">
        <v>41115823</v>
      </c>
      <c r="B7878" s="63" t="s">
        <v>14687</v>
      </c>
    </row>
    <row r="7879" spans="1:2" x14ac:dyDescent="0.25">
      <c r="A7879" s="62">
        <v>41115824</v>
      </c>
      <c r="B7879" s="63" t="s">
        <v>16790</v>
      </c>
    </row>
    <row r="7880" spans="1:2" x14ac:dyDescent="0.25">
      <c r="A7880" s="62">
        <v>41115825</v>
      </c>
      <c r="B7880" s="63" t="s">
        <v>12665</v>
      </c>
    </row>
    <row r="7881" spans="1:2" x14ac:dyDescent="0.25">
      <c r="A7881" s="62">
        <v>41115826</v>
      </c>
      <c r="B7881" s="63" t="s">
        <v>11658</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8440</v>
      </c>
    </row>
    <row r="7886" spans="1:2" x14ac:dyDescent="0.25">
      <c r="A7886" s="62">
        <v>41116001</v>
      </c>
      <c r="B7886" s="63" t="s">
        <v>612</v>
      </c>
    </row>
    <row r="7887" spans="1:2" x14ac:dyDescent="0.25">
      <c r="A7887" s="62">
        <v>41116002</v>
      </c>
      <c r="B7887" s="63" t="s">
        <v>9719</v>
      </c>
    </row>
    <row r="7888" spans="1:2" x14ac:dyDescent="0.25">
      <c r="A7888" s="62">
        <v>41116003</v>
      </c>
      <c r="B7888" s="63" t="s">
        <v>6652</v>
      </c>
    </row>
    <row r="7889" spans="1:2" x14ac:dyDescent="0.25">
      <c r="A7889" s="62">
        <v>41116004</v>
      </c>
      <c r="B7889" s="63" t="s">
        <v>718</v>
      </c>
    </row>
    <row r="7890" spans="1:2" x14ac:dyDescent="0.25">
      <c r="A7890" s="62">
        <v>41116005</v>
      </c>
      <c r="B7890" s="63" t="s">
        <v>9856</v>
      </c>
    </row>
    <row r="7891" spans="1:2" x14ac:dyDescent="0.25">
      <c r="A7891" s="62">
        <v>41116006</v>
      </c>
      <c r="B7891" s="63" t="s">
        <v>12430</v>
      </c>
    </row>
    <row r="7892" spans="1:2" x14ac:dyDescent="0.25">
      <c r="A7892" s="62">
        <v>41116007</v>
      </c>
      <c r="B7892" s="63" t="s">
        <v>18129</v>
      </c>
    </row>
    <row r="7893" spans="1:2" x14ac:dyDescent="0.25">
      <c r="A7893" s="62">
        <v>41116008</v>
      </c>
      <c r="B7893" s="63" t="s">
        <v>16751</v>
      </c>
    </row>
    <row r="7894" spans="1:2" x14ac:dyDescent="0.25">
      <c r="A7894" s="62">
        <v>41116009</v>
      </c>
      <c r="B7894" s="63" t="s">
        <v>12851</v>
      </c>
    </row>
    <row r="7895" spans="1:2" x14ac:dyDescent="0.25">
      <c r="A7895" s="62">
        <v>41116010</v>
      </c>
      <c r="B7895" s="63" t="s">
        <v>14158</v>
      </c>
    </row>
    <row r="7896" spans="1:2" x14ac:dyDescent="0.25">
      <c r="A7896" s="62">
        <v>41116011</v>
      </c>
      <c r="B7896" s="63" t="s">
        <v>8307</v>
      </c>
    </row>
    <row r="7897" spans="1:2" x14ac:dyDescent="0.25">
      <c r="A7897" s="62">
        <v>41116012</v>
      </c>
      <c r="B7897" s="63" t="s">
        <v>8050</v>
      </c>
    </row>
    <row r="7898" spans="1:2" x14ac:dyDescent="0.25">
      <c r="A7898" s="62">
        <v>41116013</v>
      </c>
      <c r="B7898" s="63" t="s">
        <v>17122</v>
      </c>
    </row>
    <row r="7899" spans="1:2" x14ac:dyDescent="0.25">
      <c r="A7899" s="62">
        <v>41116014</v>
      </c>
      <c r="B7899" s="63" t="s">
        <v>4991</v>
      </c>
    </row>
    <row r="7900" spans="1:2" x14ac:dyDescent="0.25">
      <c r="A7900" s="62">
        <v>41116015</v>
      </c>
      <c r="B7900" s="63" t="s">
        <v>8303</v>
      </c>
    </row>
    <row r="7901" spans="1:2" x14ac:dyDescent="0.25">
      <c r="A7901" s="62">
        <v>41116101</v>
      </c>
      <c r="B7901" s="63" t="s">
        <v>14727</v>
      </c>
    </row>
    <row r="7902" spans="1:2" x14ac:dyDescent="0.25">
      <c r="A7902" s="62">
        <v>41116102</v>
      </c>
      <c r="B7902" s="63" t="s">
        <v>8622</v>
      </c>
    </row>
    <row r="7903" spans="1:2" x14ac:dyDescent="0.25">
      <c r="A7903" s="62">
        <v>41116103</v>
      </c>
      <c r="B7903" s="63" t="s">
        <v>10823</v>
      </c>
    </row>
    <row r="7904" spans="1:2" x14ac:dyDescent="0.25">
      <c r="A7904" s="62">
        <v>41116104</v>
      </c>
      <c r="B7904" s="63" t="s">
        <v>12796</v>
      </c>
    </row>
    <row r="7905" spans="1:2" x14ac:dyDescent="0.25">
      <c r="A7905" s="62">
        <v>41116105</v>
      </c>
      <c r="B7905" s="63" t="s">
        <v>4295</v>
      </c>
    </row>
    <row r="7906" spans="1:2" x14ac:dyDescent="0.25">
      <c r="A7906" s="62">
        <v>41116106</v>
      </c>
      <c r="B7906" s="63" t="s">
        <v>13128</v>
      </c>
    </row>
    <row r="7907" spans="1:2" x14ac:dyDescent="0.25">
      <c r="A7907" s="62">
        <v>41116107</v>
      </c>
      <c r="B7907" s="63" t="s">
        <v>14955</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15024</v>
      </c>
    </row>
    <row r="7913" spans="1:2" x14ac:dyDescent="0.25">
      <c r="A7913" s="62">
        <v>41116113</v>
      </c>
      <c r="B7913" s="63" t="s">
        <v>9688</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5367</v>
      </c>
    </row>
    <row r="7920" spans="1:2" x14ac:dyDescent="0.25">
      <c r="A7920" s="62">
        <v>41116122</v>
      </c>
      <c r="B7920" s="63" t="s">
        <v>6562</v>
      </c>
    </row>
    <row r="7921" spans="1:2" x14ac:dyDescent="0.25">
      <c r="A7921" s="62">
        <v>41116123</v>
      </c>
      <c r="B7921" s="63" t="s">
        <v>13487</v>
      </c>
    </row>
    <row r="7922" spans="1:2" x14ac:dyDescent="0.25">
      <c r="A7922" s="62">
        <v>41116124</v>
      </c>
      <c r="B7922" s="63" t="s">
        <v>18547</v>
      </c>
    </row>
    <row r="7923" spans="1:2" x14ac:dyDescent="0.25">
      <c r="A7923" s="62">
        <v>41116125</v>
      </c>
      <c r="B7923" s="63" t="s">
        <v>4381</v>
      </c>
    </row>
    <row r="7924" spans="1:2" x14ac:dyDescent="0.25">
      <c r="A7924" s="62">
        <v>41116126</v>
      </c>
      <c r="B7924" s="63" t="s">
        <v>14405</v>
      </c>
    </row>
    <row r="7925" spans="1:2" x14ac:dyDescent="0.25">
      <c r="A7925" s="62">
        <v>41116127</v>
      </c>
      <c r="B7925" s="63" t="s">
        <v>12313</v>
      </c>
    </row>
    <row r="7926" spans="1:2" x14ac:dyDescent="0.25">
      <c r="A7926" s="62">
        <v>41116128</v>
      </c>
      <c r="B7926" s="63" t="s">
        <v>15517</v>
      </c>
    </row>
    <row r="7927" spans="1:2" x14ac:dyDescent="0.25">
      <c r="A7927" s="62">
        <v>41116129</v>
      </c>
      <c r="B7927" s="63" t="s">
        <v>9192</v>
      </c>
    </row>
    <row r="7928" spans="1:2" x14ac:dyDescent="0.25">
      <c r="A7928" s="62">
        <v>41116130</v>
      </c>
      <c r="B7928" s="63" t="s">
        <v>13786</v>
      </c>
    </row>
    <row r="7929" spans="1:2" x14ac:dyDescent="0.25">
      <c r="A7929" s="62">
        <v>41116131</v>
      </c>
      <c r="B7929" s="63" t="s">
        <v>15732</v>
      </c>
    </row>
    <row r="7930" spans="1:2" x14ac:dyDescent="0.25">
      <c r="A7930" s="62">
        <v>41116132</v>
      </c>
      <c r="B7930" s="63" t="s">
        <v>3929</v>
      </c>
    </row>
    <row r="7931" spans="1:2" x14ac:dyDescent="0.25">
      <c r="A7931" s="62">
        <v>41116133</v>
      </c>
      <c r="B7931" s="63" t="s">
        <v>14392</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10382</v>
      </c>
    </row>
    <row r="7936" spans="1:2" x14ac:dyDescent="0.25">
      <c r="A7936" s="62">
        <v>41116138</v>
      </c>
      <c r="B7936" s="63" t="s">
        <v>11883</v>
      </c>
    </row>
    <row r="7937" spans="1:2" x14ac:dyDescent="0.25">
      <c r="A7937" s="62">
        <v>41116139</v>
      </c>
      <c r="B7937" s="63" t="s">
        <v>2883</v>
      </c>
    </row>
    <row r="7938" spans="1:2" x14ac:dyDescent="0.25">
      <c r="A7938" s="62">
        <v>41116140</v>
      </c>
      <c r="B7938" s="63" t="s">
        <v>15016</v>
      </c>
    </row>
    <row r="7939" spans="1:2" x14ac:dyDescent="0.25">
      <c r="A7939" s="62">
        <v>41116141</v>
      </c>
      <c r="B7939" s="63" t="s">
        <v>12146</v>
      </c>
    </row>
    <row r="7940" spans="1:2" x14ac:dyDescent="0.25">
      <c r="A7940" s="62">
        <v>41116142</v>
      </c>
      <c r="B7940" s="63" t="s">
        <v>3817</v>
      </c>
    </row>
    <row r="7941" spans="1:2" x14ac:dyDescent="0.25">
      <c r="A7941" s="62">
        <v>41116143</v>
      </c>
      <c r="B7941" s="63" t="s">
        <v>3633</v>
      </c>
    </row>
    <row r="7942" spans="1:2" x14ac:dyDescent="0.25">
      <c r="A7942" s="62">
        <v>41116144</v>
      </c>
      <c r="B7942" s="63" t="s">
        <v>15081</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14888</v>
      </c>
    </row>
    <row r="7947" spans="1:2" x14ac:dyDescent="0.25">
      <c r="A7947" s="62">
        <v>41116201</v>
      </c>
      <c r="B7947" s="63" t="s">
        <v>11584</v>
      </c>
    </row>
    <row r="7948" spans="1:2" x14ac:dyDescent="0.25">
      <c r="A7948" s="62">
        <v>41116202</v>
      </c>
      <c r="B7948" s="63" t="s">
        <v>922</v>
      </c>
    </row>
    <row r="7949" spans="1:2" x14ac:dyDescent="0.25">
      <c r="A7949" s="62">
        <v>41116203</v>
      </c>
      <c r="B7949" s="63" t="s">
        <v>14384</v>
      </c>
    </row>
    <row r="7950" spans="1:2" x14ac:dyDescent="0.25">
      <c r="A7950" s="62">
        <v>41116205</v>
      </c>
      <c r="B7950" s="63" t="s">
        <v>15271</v>
      </c>
    </row>
    <row r="7951" spans="1:2" x14ac:dyDescent="0.25">
      <c r="A7951" s="62">
        <v>41116301</v>
      </c>
      <c r="B7951" s="63" t="s">
        <v>1385</v>
      </c>
    </row>
    <row r="7952" spans="1:2" x14ac:dyDescent="0.25">
      <c r="A7952" s="62">
        <v>41116401</v>
      </c>
      <c r="B7952" s="63" t="s">
        <v>9581</v>
      </c>
    </row>
    <row r="7953" spans="1:2" x14ac:dyDescent="0.25">
      <c r="A7953" s="62">
        <v>41116501</v>
      </c>
      <c r="B7953" s="63" t="s">
        <v>18605</v>
      </c>
    </row>
    <row r="7954" spans="1:2" x14ac:dyDescent="0.25">
      <c r="A7954" s="62">
        <v>41121501</v>
      </c>
      <c r="B7954" s="63" t="s">
        <v>6783</v>
      </c>
    </row>
    <row r="7955" spans="1:2" x14ac:dyDescent="0.25">
      <c r="A7955" s="62">
        <v>41121502</v>
      </c>
      <c r="B7955" s="63" t="s">
        <v>3469</v>
      </c>
    </row>
    <row r="7956" spans="1:2" x14ac:dyDescent="0.25">
      <c r="A7956" s="62">
        <v>41121503</v>
      </c>
      <c r="B7956" s="63" t="s">
        <v>17868</v>
      </c>
    </row>
    <row r="7957" spans="1:2" x14ac:dyDescent="0.25">
      <c r="A7957" s="62">
        <v>41121504</v>
      </c>
      <c r="B7957" s="63" t="s">
        <v>7769</v>
      </c>
    </row>
    <row r="7958" spans="1:2" x14ac:dyDescent="0.25">
      <c r="A7958" s="62">
        <v>41121505</v>
      </c>
      <c r="B7958" s="63" t="s">
        <v>11866</v>
      </c>
    </row>
    <row r="7959" spans="1:2" x14ac:dyDescent="0.25">
      <c r="A7959" s="62">
        <v>41121506</v>
      </c>
      <c r="B7959" s="63" t="s">
        <v>11464</v>
      </c>
    </row>
    <row r="7960" spans="1:2" x14ac:dyDescent="0.25">
      <c r="A7960" s="62">
        <v>41121507</v>
      </c>
      <c r="B7960" s="63" t="s">
        <v>7237</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12989</v>
      </c>
    </row>
    <row r="7966" spans="1:2" x14ac:dyDescent="0.25">
      <c r="A7966" s="62">
        <v>41121514</v>
      </c>
      <c r="B7966" s="63" t="s">
        <v>18284</v>
      </c>
    </row>
    <row r="7967" spans="1:2" x14ac:dyDescent="0.25">
      <c r="A7967" s="62">
        <v>41121515</v>
      </c>
      <c r="B7967" s="63" t="s">
        <v>7392</v>
      </c>
    </row>
    <row r="7968" spans="1:2" x14ac:dyDescent="0.25">
      <c r="A7968" s="62">
        <v>41121516</v>
      </c>
      <c r="B7968" s="63" t="s">
        <v>6625</v>
      </c>
    </row>
    <row r="7969" spans="1:2" x14ac:dyDescent="0.25">
      <c r="A7969" s="62">
        <v>41121517</v>
      </c>
      <c r="B7969" s="63" t="s">
        <v>17569</v>
      </c>
    </row>
    <row r="7970" spans="1:2" x14ac:dyDescent="0.25">
      <c r="A7970" s="62">
        <v>41121601</v>
      </c>
      <c r="B7970" s="63" t="s">
        <v>9546</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17192</v>
      </c>
    </row>
    <row r="7977" spans="1:2" x14ac:dyDescent="0.25">
      <c r="A7977" s="62">
        <v>41121608</v>
      </c>
      <c r="B7977" s="63" t="s">
        <v>15739</v>
      </c>
    </row>
    <row r="7978" spans="1:2" x14ac:dyDescent="0.25">
      <c r="A7978" s="62">
        <v>41121609</v>
      </c>
      <c r="B7978" s="63" t="s">
        <v>10662</v>
      </c>
    </row>
    <row r="7979" spans="1:2" x14ac:dyDescent="0.25">
      <c r="A7979" s="62">
        <v>41121701</v>
      </c>
      <c r="B7979" s="63" t="s">
        <v>3852</v>
      </c>
    </row>
    <row r="7980" spans="1:2" x14ac:dyDescent="0.25">
      <c r="A7980" s="62">
        <v>41121702</v>
      </c>
      <c r="B7980" s="63" t="s">
        <v>7666</v>
      </c>
    </row>
    <row r="7981" spans="1:2" x14ac:dyDescent="0.25">
      <c r="A7981" s="62">
        <v>41121703</v>
      </c>
      <c r="B7981" s="63" t="s">
        <v>10677</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10241</v>
      </c>
    </row>
    <row r="7991" spans="1:2" x14ac:dyDescent="0.25">
      <c r="A7991" s="62">
        <v>41121802</v>
      </c>
      <c r="B7991" s="63" t="s">
        <v>15674</v>
      </c>
    </row>
    <row r="7992" spans="1:2" x14ac:dyDescent="0.25">
      <c r="A7992" s="62">
        <v>41121803</v>
      </c>
      <c r="B7992" s="63" t="s">
        <v>10003</v>
      </c>
    </row>
    <row r="7993" spans="1:2" x14ac:dyDescent="0.25">
      <c r="A7993" s="62">
        <v>41121804</v>
      </c>
      <c r="B7993" s="63" t="s">
        <v>11508</v>
      </c>
    </row>
    <row r="7994" spans="1:2" x14ac:dyDescent="0.25">
      <c r="A7994" s="62">
        <v>41121805</v>
      </c>
      <c r="B7994" s="63" t="s">
        <v>2324</v>
      </c>
    </row>
    <row r="7995" spans="1:2" x14ac:dyDescent="0.25">
      <c r="A7995" s="62">
        <v>41121806</v>
      </c>
      <c r="B7995" s="63" t="s">
        <v>3764</v>
      </c>
    </row>
    <row r="7996" spans="1:2" x14ac:dyDescent="0.25">
      <c r="A7996" s="62">
        <v>41121807</v>
      </c>
      <c r="B7996" s="63" t="s">
        <v>15007</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11052</v>
      </c>
    </row>
    <row r="8003" spans="1:2" x14ac:dyDescent="0.25">
      <c r="A8003" s="62">
        <v>41121814</v>
      </c>
      <c r="B8003" s="63" t="s">
        <v>8458</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13374</v>
      </c>
    </row>
    <row r="8008" spans="1:2" x14ac:dyDescent="0.25">
      <c r="A8008" s="62">
        <v>41122004</v>
      </c>
      <c r="B8008" s="63" t="s">
        <v>12147</v>
      </c>
    </row>
    <row r="8009" spans="1:2" x14ac:dyDescent="0.25">
      <c r="A8009" s="62">
        <v>41122101</v>
      </c>
      <c r="B8009" s="63" t="s">
        <v>15176</v>
      </c>
    </row>
    <row r="8010" spans="1:2" x14ac:dyDescent="0.25">
      <c r="A8010" s="62">
        <v>41122102</v>
      </c>
      <c r="B8010" s="63" t="s">
        <v>1133</v>
      </c>
    </row>
    <row r="8011" spans="1:2" x14ac:dyDescent="0.25">
      <c r="A8011" s="62">
        <v>41122103</v>
      </c>
      <c r="B8011" s="63" t="s">
        <v>8162</v>
      </c>
    </row>
    <row r="8012" spans="1:2" x14ac:dyDescent="0.25">
      <c r="A8012" s="62">
        <v>41122104</v>
      </c>
      <c r="B8012" s="63" t="s">
        <v>9720</v>
      </c>
    </row>
    <row r="8013" spans="1:2" x14ac:dyDescent="0.25">
      <c r="A8013" s="62">
        <v>41122105</v>
      </c>
      <c r="B8013" s="63" t="s">
        <v>14874</v>
      </c>
    </row>
    <row r="8014" spans="1:2" x14ac:dyDescent="0.25">
      <c r="A8014" s="62">
        <v>41122106</v>
      </c>
      <c r="B8014" s="63" t="s">
        <v>11284</v>
      </c>
    </row>
    <row r="8015" spans="1:2" x14ac:dyDescent="0.25">
      <c r="A8015" s="62">
        <v>41122107</v>
      </c>
      <c r="B8015" s="63" t="s">
        <v>6445</v>
      </c>
    </row>
    <row r="8016" spans="1:2" x14ac:dyDescent="0.25">
      <c r="A8016" s="62">
        <v>41122108</v>
      </c>
      <c r="B8016" s="63" t="s">
        <v>17422</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15029</v>
      </c>
    </row>
    <row r="8021" spans="1:2" x14ac:dyDescent="0.25">
      <c r="A8021" s="62">
        <v>41122203</v>
      </c>
      <c r="B8021" s="63" t="s">
        <v>10457</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14661</v>
      </c>
    </row>
    <row r="8026" spans="1:2" x14ac:dyDescent="0.25">
      <c r="A8026" s="62">
        <v>41122404</v>
      </c>
      <c r="B8026" s="63" t="s">
        <v>14612</v>
      </c>
    </row>
    <row r="8027" spans="1:2" x14ac:dyDescent="0.25">
      <c r="A8027" s="62">
        <v>41122405</v>
      </c>
      <c r="B8027" s="63" t="s">
        <v>10829</v>
      </c>
    </row>
    <row r="8028" spans="1:2" x14ac:dyDescent="0.25">
      <c r="A8028" s="62">
        <v>41122406</v>
      </c>
      <c r="B8028" s="63" t="s">
        <v>4721</v>
      </c>
    </row>
    <row r="8029" spans="1:2" x14ac:dyDescent="0.25">
      <c r="A8029" s="62">
        <v>41122407</v>
      </c>
      <c r="B8029" s="63" t="s">
        <v>15368</v>
      </c>
    </row>
    <row r="8030" spans="1:2" x14ac:dyDescent="0.25">
      <c r="A8030" s="62">
        <v>41122408</v>
      </c>
      <c r="B8030" s="63" t="s">
        <v>3553</v>
      </c>
    </row>
    <row r="8031" spans="1:2" x14ac:dyDescent="0.25">
      <c r="A8031" s="62">
        <v>41122409</v>
      </c>
      <c r="B8031" s="63" t="s">
        <v>10342</v>
      </c>
    </row>
    <row r="8032" spans="1:2" x14ac:dyDescent="0.25">
      <c r="A8032" s="62">
        <v>41122410</v>
      </c>
      <c r="B8032" s="63" t="s">
        <v>14505</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14352</v>
      </c>
    </row>
    <row r="8039" spans="1:2" x14ac:dyDescent="0.25">
      <c r="A8039" s="62">
        <v>41122601</v>
      </c>
      <c r="B8039" s="63" t="s">
        <v>5760</v>
      </c>
    </row>
    <row r="8040" spans="1:2" x14ac:dyDescent="0.25">
      <c r="A8040" s="62">
        <v>41122602</v>
      </c>
      <c r="B8040" s="63" t="s">
        <v>15858</v>
      </c>
    </row>
    <row r="8041" spans="1:2" x14ac:dyDescent="0.25">
      <c r="A8041" s="62">
        <v>41122603</v>
      </c>
      <c r="B8041" s="63" t="s">
        <v>2562</v>
      </c>
    </row>
    <row r="8042" spans="1:2" x14ac:dyDescent="0.25">
      <c r="A8042" s="62">
        <v>41122604</v>
      </c>
      <c r="B8042" s="63" t="s">
        <v>8668</v>
      </c>
    </row>
    <row r="8043" spans="1:2" x14ac:dyDescent="0.25">
      <c r="A8043" s="62">
        <v>41122605</v>
      </c>
      <c r="B8043" s="63" t="s">
        <v>14090</v>
      </c>
    </row>
    <row r="8044" spans="1:2" x14ac:dyDescent="0.25">
      <c r="A8044" s="62">
        <v>41122606</v>
      </c>
      <c r="B8044" s="63" t="s">
        <v>4444</v>
      </c>
    </row>
    <row r="8045" spans="1:2" x14ac:dyDescent="0.25">
      <c r="A8045" s="62">
        <v>41122701</v>
      </c>
      <c r="B8045" s="63" t="s">
        <v>8532</v>
      </c>
    </row>
    <row r="8046" spans="1:2" x14ac:dyDescent="0.25">
      <c r="A8046" s="62">
        <v>41122702</v>
      </c>
      <c r="B8046" s="63" t="s">
        <v>13641</v>
      </c>
    </row>
    <row r="8047" spans="1:2" x14ac:dyDescent="0.25">
      <c r="A8047" s="62">
        <v>41122703</v>
      </c>
      <c r="B8047" s="63" t="s">
        <v>8418</v>
      </c>
    </row>
    <row r="8048" spans="1:2" x14ac:dyDescent="0.25">
      <c r="A8048" s="62">
        <v>41122704</v>
      </c>
      <c r="B8048" s="63" t="s">
        <v>6024</v>
      </c>
    </row>
    <row r="8049" spans="1:2" x14ac:dyDescent="0.25">
      <c r="A8049" s="62">
        <v>41122801</v>
      </c>
      <c r="B8049" s="63" t="s">
        <v>12764</v>
      </c>
    </row>
    <row r="8050" spans="1:2" x14ac:dyDescent="0.25">
      <c r="A8050" s="62">
        <v>41122802</v>
      </c>
      <c r="B8050" s="63" t="s">
        <v>1060</v>
      </c>
    </row>
    <row r="8051" spans="1:2" x14ac:dyDescent="0.25">
      <c r="A8051" s="62">
        <v>41122803</v>
      </c>
      <c r="B8051" s="63" t="s">
        <v>8358</v>
      </c>
    </row>
    <row r="8052" spans="1:2" x14ac:dyDescent="0.25">
      <c r="A8052" s="62">
        <v>41122804</v>
      </c>
      <c r="B8052" s="63" t="s">
        <v>12325</v>
      </c>
    </row>
    <row r="8053" spans="1:2" x14ac:dyDescent="0.25">
      <c r="A8053" s="62">
        <v>41122805</v>
      </c>
      <c r="B8053" s="63" t="s">
        <v>9802</v>
      </c>
    </row>
    <row r="8054" spans="1:2" x14ac:dyDescent="0.25">
      <c r="A8054" s="62">
        <v>41122806</v>
      </c>
      <c r="B8054" s="63" t="s">
        <v>8249</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3554</v>
      </c>
    </row>
    <row r="8059" spans="1:2" x14ac:dyDescent="0.25">
      <c r="A8059" s="62">
        <v>41123002</v>
      </c>
      <c r="B8059" s="63" t="s">
        <v>17287</v>
      </c>
    </row>
    <row r="8060" spans="1:2" x14ac:dyDescent="0.25">
      <c r="A8060" s="62">
        <v>41123003</v>
      </c>
      <c r="B8060" s="63" t="s">
        <v>15143</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12341</v>
      </c>
    </row>
    <row r="8066" spans="1:2" x14ac:dyDescent="0.25">
      <c r="A8066" s="62">
        <v>41123302</v>
      </c>
      <c r="B8066" s="63" t="s">
        <v>18408</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6800</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6750</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14794</v>
      </c>
    </row>
    <row r="8093" spans="1:2" x14ac:dyDescent="0.25">
      <c r="A8093" s="62">
        <v>42121606</v>
      </c>
      <c r="B8093" s="63" t="s">
        <v>9021</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10377</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9746</v>
      </c>
    </row>
    <row r="8104" spans="1:2" x14ac:dyDescent="0.25">
      <c r="A8104" s="62">
        <v>42131507</v>
      </c>
      <c r="B8104" s="63" t="s">
        <v>16003</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7235</v>
      </c>
    </row>
    <row r="8109" spans="1:2" x14ac:dyDescent="0.25">
      <c r="A8109" s="62">
        <v>42131602</v>
      </c>
      <c r="B8109" s="63" t="s">
        <v>13502</v>
      </c>
    </row>
    <row r="8110" spans="1:2" x14ac:dyDescent="0.25">
      <c r="A8110" s="62">
        <v>42131603</v>
      </c>
      <c r="B8110" s="63" t="s">
        <v>16147</v>
      </c>
    </row>
    <row r="8111" spans="1:2" x14ac:dyDescent="0.25">
      <c r="A8111" s="62">
        <v>42131604</v>
      </c>
      <c r="B8111" s="63" t="s">
        <v>2993</v>
      </c>
    </row>
    <row r="8112" spans="1:2" x14ac:dyDescent="0.25">
      <c r="A8112" s="62">
        <v>42131605</v>
      </c>
      <c r="B8112" s="63" t="s">
        <v>18560</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12754</v>
      </c>
    </row>
    <row r="8117" spans="1:2" x14ac:dyDescent="0.25">
      <c r="A8117" s="62">
        <v>42131610</v>
      </c>
      <c r="B8117" s="63" t="s">
        <v>2096</v>
      </c>
    </row>
    <row r="8118" spans="1:2" x14ac:dyDescent="0.25">
      <c r="A8118" s="62">
        <v>42131611</v>
      </c>
      <c r="B8118" s="63" t="s">
        <v>9814</v>
      </c>
    </row>
    <row r="8119" spans="1:2" x14ac:dyDescent="0.25">
      <c r="A8119" s="62">
        <v>42131612</v>
      </c>
      <c r="B8119" s="63" t="s">
        <v>17509</v>
      </c>
    </row>
    <row r="8120" spans="1:2" x14ac:dyDescent="0.25">
      <c r="A8120" s="62">
        <v>42131613</v>
      </c>
      <c r="B8120" s="63" t="s">
        <v>17618</v>
      </c>
    </row>
    <row r="8121" spans="1:2" x14ac:dyDescent="0.25">
      <c r="A8121" s="62">
        <v>42131701</v>
      </c>
      <c r="B8121" s="63" t="s">
        <v>9805</v>
      </c>
    </row>
    <row r="8122" spans="1:2" x14ac:dyDescent="0.25">
      <c r="A8122" s="62">
        <v>42131702</v>
      </c>
      <c r="B8122" s="63" t="s">
        <v>6949</v>
      </c>
    </row>
    <row r="8123" spans="1:2" x14ac:dyDescent="0.25">
      <c r="A8123" s="62">
        <v>42131703</v>
      </c>
      <c r="B8123" s="63" t="s">
        <v>2280</v>
      </c>
    </row>
    <row r="8124" spans="1:2" x14ac:dyDescent="0.25">
      <c r="A8124" s="62">
        <v>42131704</v>
      </c>
      <c r="B8124" s="63" t="s">
        <v>12831</v>
      </c>
    </row>
    <row r="8125" spans="1:2" x14ac:dyDescent="0.25">
      <c r="A8125" s="62">
        <v>42131705</v>
      </c>
      <c r="B8125" s="63" t="s">
        <v>4284</v>
      </c>
    </row>
    <row r="8126" spans="1:2" x14ac:dyDescent="0.25">
      <c r="A8126" s="62">
        <v>42131706</v>
      </c>
      <c r="B8126" s="63" t="s">
        <v>16857</v>
      </c>
    </row>
    <row r="8127" spans="1:2" x14ac:dyDescent="0.25">
      <c r="A8127" s="62">
        <v>42131707</v>
      </c>
      <c r="B8127" s="63" t="s">
        <v>6008</v>
      </c>
    </row>
    <row r="8128" spans="1:2" x14ac:dyDescent="0.25">
      <c r="A8128" s="62">
        <v>42132101</v>
      </c>
      <c r="B8128" s="63" t="s">
        <v>7001</v>
      </c>
    </row>
    <row r="8129" spans="1:2" x14ac:dyDescent="0.25">
      <c r="A8129" s="62">
        <v>42132102</v>
      </c>
      <c r="B8129" s="63" t="s">
        <v>10684</v>
      </c>
    </row>
    <row r="8130" spans="1:2" x14ac:dyDescent="0.25">
      <c r="A8130" s="62">
        <v>42132103</v>
      </c>
      <c r="B8130" s="63" t="s">
        <v>13700</v>
      </c>
    </row>
    <row r="8131" spans="1:2" x14ac:dyDescent="0.25">
      <c r="A8131" s="62">
        <v>42132104</v>
      </c>
      <c r="B8131" s="63" t="s">
        <v>7307</v>
      </c>
    </row>
    <row r="8132" spans="1:2" x14ac:dyDescent="0.25">
      <c r="A8132" s="62">
        <v>42132105</v>
      </c>
      <c r="B8132" s="63" t="s">
        <v>14251</v>
      </c>
    </row>
    <row r="8133" spans="1:2" x14ac:dyDescent="0.25">
      <c r="A8133" s="62">
        <v>42132106</v>
      </c>
      <c r="B8133" s="63" t="s">
        <v>3477</v>
      </c>
    </row>
    <row r="8134" spans="1:2" x14ac:dyDescent="0.25">
      <c r="A8134" s="62">
        <v>42132107</v>
      </c>
      <c r="B8134" s="63" t="s">
        <v>15071</v>
      </c>
    </row>
    <row r="8135" spans="1:2" x14ac:dyDescent="0.25">
      <c r="A8135" s="62">
        <v>42132108</v>
      </c>
      <c r="B8135" s="63" t="s">
        <v>2406</v>
      </c>
    </row>
    <row r="8136" spans="1:2" x14ac:dyDescent="0.25">
      <c r="A8136" s="62">
        <v>42132201</v>
      </c>
      <c r="B8136" s="63" t="s">
        <v>18559</v>
      </c>
    </row>
    <row r="8137" spans="1:2" x14ac:dyDescent="0.25">
      <c r="A8137" s="62">
        <v>42132202</v>
      </c>
      <c r="B8137" s="63" t="s">
        <v>6520</v>
      </c>
    </row>
    <row r="8138" spans="1:2" x14ac:dyDescent="0.25">
      <c r="A8138" s="62">
        <v>42132203</v>
      </c>
      <c r="B8138" s="63" t="s">
        <v>17360</v>
      </c>
    </row>
    <row r="8139" spans="1:2" x14ac:dyDescent="0.25">
      <c r="A8139" s="62">
        <v>42132204</v>
      </c>
      <c r="B8139" s="63" t="s">
        <v>1787</v>
      </c>
    </row>
    <row r="8140" spans="1:2" x14ac:dyDescent="0.25">
      <c r="A8140" s="62">
        <v>42132205</v>
      </c>
      <c r="B8140" s="63" t="s">
        <v>11190</v>
      </c>
    </row>
    <row r="8141" spans="1:2" x14ac:dyDescent="0.25">
      <c r="A8141" s="62">
        <v>42141501</v>
      </c>
      <c r="B8141" s="63" t="s">
        <v>17765</v>
      </c>
    </row>
    <row r="8142" spans="1:2" x14ac:dyDescent="0.25">
      <c r="A8142" s="62">
        <v>42141502</v>
      </c>
      <c r="B8142" s="63" t="s">
        <v>5874</v>
      </c>
    </row>
    <row r="8143" spans="1:2" x14ac:dyDescent="0.25">
      <c r="A8143" s="62">
        <v>42141503</v>
      </c>
      <c r="B8143" s="63" t="s">
        <v>15152</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13876</v>
      </c>
    </row>
    <row r="8149" spans="1:2" x14ac:dyDescent="0.25">
      <c r="A8149" s="62">
        <v>42141605</v>
      </c>
      <c r="B8149" s="63" t="s">
        <v>18303</v>
      </c>
    </row>
    <row r="8150" spans="1:2" x14ac:dyDescent="0.25">
      <c r="A8150" s="62">
        <v>42141606</v>
      </c>
      <c r="B8150" s="63" t="s">
        <v>6333</v>
      </c>
    </row>
    <row r="8151" spans="1:2" x14ac:dyDescent="0.25">
      <c r="A8151" s="62">
        <v>42141607</v>
      </c>
      <c r="B8151" s="63" t="s">
        <v>3013</v>
      </c>
    </row>
    <row r="8152" spans="1:2" x14ac:dyDescent="0.25">
      <c r="A8152" s="62">
        <v>42141701</v>
      </c>
      <c r="B8152" s="63" t="s">
        <v>13395</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13249</v>
      </c>
    </row>
    <row r="8157" spans="1:2" x14ac:dyDescent="0.25">
      <c r="A8157" s="62">
        <v>42141801</v>
      </c>
      <c r="B8157" s="63" t="s">
        <v>3774</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14911</v>
      </c>
    </row>
    <row r="8164" spans="1:2" x14ac:dyDescent="0.25">
      <c r="A8164" s="62">
        <v>42141808</v>
      </c>
      <c r="B8164" s="63" t="s">
        <v>7823</v>
      </c>
    </row>
    <row r="8165" spans="1:2" x14ac:dyDescent="0.25">
      <c r="A8165" s="62">
        <v>42141809</v>
      </c>
      <c r="B8165" s="63" t="s">
        <v>1237</v>
      </c>
    </row>
    <row r="8166" spans="1:2" x14ac:dyDescent="0.25">
      <c r="A8166" s="62">
        <v>42141901</v>
      </c>
      <c r="B8166" s="63" t="s">
        <v>10461</v>
      </c>
    </row>
    <row r="8167" spans="1:2" x14ac:dyDescent="0.25">
      <c r="A8167" s="62">
        <v>42141902</v>
      </c>
      <c r="B8167" s="63" t="s">
        <v>7787</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15497</v>
      </c>
    </row>
    <row r="8172" spans="1:2" x14ac:dyDescent="0.25">
      <c r="A8172" s="62">
        <v>42142002</v>
      </c>
      <c r="B8172" s="63" t="s">
        <v>12445</v>
      </c>
    </row>
    <row r="8173" spans="1:2" x14ac:dyDescent="0.25">
      <c r="A8173" s="62">
        <v>42142003</v>
      </c>
      <c r="B8173" s="63" t="s">
        <v>15608</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2727</v>
      </c>
    </row>
    <row r="8180" spans="1:2" x14ac:dyDescent="0.25">
      <c r="A8180" s="62">
        <v>42142103</v>
      </c>
      <c r="B8180" s="63" t="s">
        <v>12248</v>
      </c>
    </row>
    <row r="8181" spans="1:2" x14ac:dyDescent="0.25">
      <c r="A8181" s="62">
        <v>42142104</v>
      </c>
      <c r="B8181" s="63" t="s">
        <v>8228</v>
      </c>
    </row>
    <row r="8182" spans="1:2" x14ac:dyDescent="0.25">
      <c r="A8182" s="62">
        <v>42142105</v>
      </c>
      <c r="B8182" s="63" t="s">
        <v>9925</v>
      </c>
    </row>
    <row r="8183" spans="1:2" x14ac:dyDescent="0.25">
      <c r="A8183" s="62">
        <v>42142106</v>
      </c>
      <c r="B8183" s="63" t="s">
        <v>16673</v>
      </c>
    </row>
    <row r="8184" spans="1:2" x14ac:dyDescent="0.25">
      <c r="A8184" s="62">
        <v>42142107</v>
      </c>
      <c r="B8184" s="63" t="s">
        <v>9301</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6980</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5582</v>
      </c>
    </row>
    <row r="8195" spans="1:2" x14ac:dyDescent="0.25">
      <c r="A8195" s="62">
        <v>42142203</v>
      </c>
      <c r="B8195" s="63" t="s">
        <v>14484</v>
      </c>
    </row>
    <row r="8196" spans="1:2" x14ac:dyDescent="0.25">
      <c r="A8196" s="62">
        <v>42142204</v>
      </c>
      <c r="B8196" s="63" t="s">
        <v>6746</v>
      </c>
    </row>
    <row r="8197" spans="1:2" x14ac:dyDescent="0.25">
      <c r="A8197" s="62">
        <v>42142301</v>
      </c>
      <c r="B8197" s="63" t="s">
        <v>3081</v>
      </c>
    </row>
    <row r="8198" spans="1:2" x14ac:dyDescent="0.25">
      <c r="A8198" s="62">
        <v>42142302</v>
      </c>
      <c r="B8198" s="63" t="s">
        <v>17957</v>
      </c>
    </row>
    <row r="8199" spans="1:2" x14ac:dyDescent="0.25">
      <c r="A8199" s="62">
        <v>42142303</v>
      </c>
      <c r="B8199" s="63" t="s">
        <v>13663</v>
      </c>
    </row>
    <row r="8200" spans="1:2" x14ac:dyDescent="0.25">
      <c r="A8200" s="62">
        <v>42142401</v>
      </c>
      <c r="B8200" s="63" t="s">
        <v>15289</v>
      </c>
    </row>
    <row r="8201" spans="1:2" x14ac:dyDescent="0.25">
      <c r="A8201" s="62">
        <v>42142402</v>
      </c>
      <c r="B8201" s="63" t="s">
        <v>17256</v>
      </c>
    </row>
    <row r="8202" spans="1:2" x14ac:dyDescent="0.25">
      <c r="A8202" s="62">
        <v>42142403</v>
      </c>
      <c r="B8202" s="63" t="s">
        <v>11396</v>
      </c>
    </row>
    <row r="8203" spans="1:2" x14ac:dyDescent="0.25">
      <c r="A8203" s="62">
        <v>42142404</v>
      </c>
      <c r="B8203" s="63" t="s">
        <v>16641</v>
      </c>
    </row>
    <row r="8204" spans="1:2" x14ac:dyDescent="0.25">
      <c r="A8204" s="62">
        <v>42142405</v>
      </c>
      <c r="B8204" s="63" t="s">
        <v>8053</v>
      </c>
    </row>
    <row r="8205" spans="1:2" x14ac:dyDescent="0.25">
      <c r="A8205" s="62">
        <v>42142406</v>
      </c>
      <c r="B8205" s="63" t="s">
        <v>5333</v>
      </c>
    </row>
    <row r="8206" spans="1:2" x14ac:dyDescent="0.25">
      <c r="A8206" s="62">
        <v>42142407</v>
      </c>
      <c r="B8206" s="63" t="s">
        <v>16330</v>
      </c>
    </row>
    <row r="8207" spans="1:2" x14ac:dyDescent="0.25">
      <c r="A8207" s="62">
        <v>42142501</v>
      </c>
      <c r="B8207" s="63" t="s">
        <v>14540</v>
      </c>
    </row>
    <row r="8208" spans="1:2" x14ac:dyDescent="0.25">
      <c r="A8208" s="62">
        <v>42142502</v>
      </c>
      <c r="B8208" s="63" t="s">
        <v>10871</v>
      </c>
    </row>
    <row r="8209" spans="1:2" x14ac:dyDescent="0.25">
      <c r="A8209" s="62">
        <v>42142503</v>
      </c>
      <c r="B8209" s="63" t="s">
        <v>15023</v>
      </c>
    </row>
    <row r="8210" spans="1:2" x14ac:dyDescent="0.25">
      <c r="A8210" s="62">
        <v>42142504</v>
      </c>
      <c r="B8210" s="63" t="s">
        <v>7515</v>
      </c>
    </row>
    <row r="8211" spans="1:2" x14ac:dyDescent="0.25">
      <c r="A8211" s="62">
        <v>42142505</v>
      </c>
      <c r="B8211" s="63" t="s">
        <v>14704</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12653</v>
      </c>
    </row>
    <row r="8219" spans="1:2" x14ac:dyDescent="0.25">
      <c r="A8219" s="62">
        <v>42142514</v>
      </c>
      <c r="B8219" s="63" t="s">
        <v>7585</v>
      </c>
    </row>
    <row r="8220" spans="1:2" x14ac:dyDescent="0.25">
      <c r="A8220" s="62">
        <v>42142515</v>
      </c>
      <c r="B8220" s="63" t="s">
        <v>18579</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12822</v>
      </c>
    </row>
    <row r="8227" spans="1:2" x14ac:dyDescent="0.25">
      <c r="A8227" s="62">
        <v>42142522</v>
      </c>
      <c r="B8227" s="63" t="s">
        <v>11578</v>
      </c>
    </row>
    <row r="8228" spans="1:2" x14ac:dyDescent="0.25">
      <c r="A8228" s="62">
        <v>42142523</v>
      </c>
      <c r="B8228" s="63" t="s">
        <v>14936</v>
      </c>
    </row>
    <row r="8229" spans="1:2" x14ac:dyDescent="0.25">
      <c r="A8229" s="62">
        <v>42142524</v>
      </c>
      <c r="B8229" s="63" t="s">
        <v>9800</v>
      </c>
    </row>
    <row r="8230" spans="1:2" x14ac:dyDescent="0.25">
      <c r="A8230" s="62">
        <v>42142525</v>
      </c>
      <c r="B8230" s="63" t="s">
        <v>6683</v>
      </c>
    </row>
    <row r="8231" spans="1:2" x14ac:dyDescent="0.25">
      <c r="A8231" s="62">
        <v>42142526</v>
      </c>
      <c r="B8231" s="63" t="s">
        <v>10434</v>
      </c>
    </row>
    <row r="8232" spans="1:2" x14ac:dyDescent="0.25">
      <c r="A8232" s="62">
        <v>42142527</v>
      </c>
      <c r="B8232" s="63" t="s">
        <v>5718</v>
      </c>
    </row>
    <row r="8233" spans="1:2" x14ac:dyDescent="0.25">
      <c r="A8233" s="62">
        <v>42142528</v>
      </c>
      <c r="B8233" s="63" t="s">
        <v>16219</v>
      </c>
    </row>
    <row r="8234" spans="1:2" x14ac:dyDescent="0.25">
      <c r="A8234" s="62">
        <v>42142529</v>
      </c>
      <c r="B8234" s="63" t="s">
        <v>5276</v>
      </c>
    </row>
    <row r="8235" spans="1:2" x14ac:dyDescent="0.25">
      <c r="A8235" s="62">
        <v>42142530</v>
      </c>
      <c r="B8235" s="63" t="s">
        <v>11168</v>
      </c>
    </row>
    <row r="8236" spans="1:2" x14ac:dyDescent="0.25">
      <c r="A8236" s="62">
        <v>42142531</v>
      </c>
      <c r="B8236" s="63" t="s">
        <v>7799</v>
      </c>
    </row>
    <row r="8237" spans="1:2" x14ac:dyDescent="0.25">
      <c r="A8237" s="62">
        <v>42142532</v>
      </c>
      <c r="B8237" s="63" t="s">
        <v>13391</v>
      </c>
    </row>
    <row r="8238" spans="1:2" x14ac:dyDescent="0.25">
      <c r="A8238" s="62">
        <v>42142601</v>
      </c>
      <c r="B8238" s="63" t="s">
        <v>6055</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6875</v>
      </c>
    </row>
    <row r="8244" spans="1:2" x14ac:dyDescent="0.25">
      <c r="A8244" s="62">
        <v>42142607</v>
      </c>
      <c r="B8244" s="63" t="s">
        <v>8554</v>
      </c>
    </row>
    <row r="8245" spans="1:2" x14ac:dyDescent="0.25">
      <c r="A8245" s="62">
        <v>42142608</v>
      </c>
      <c r="B8245" s="63" t="s">
        <v>9537</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12640</v>
      </c>
    </row>
    <row r="8250" spans="1:2" x14ac:dyDescent="0.25">
      <c r="A8250" s="62">
        <v>42142613</v>
      </c>
      <c r="B8250" s="63" t="s">
        <v>4056</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14909</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6505</v>
      </c>
    </row>
    <row r="8265" spans="1:2" x14ac:dyDescent="0.25">
      <c r="A8265" s="62">
        <v>42142710</v>
      </c>
      <c r="B8265" s="63" t="s">
        <v>10720</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7500</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14328</v>
      </c>
    </row>
    <row r="8286" spans="1:2" x14ac:dyDescent="0.25">
      <c r="A8286" s="62">
        <v>42142913</v>
      </c>
      <c r="B8286" s="63" t="s">
        <v>3782</v>
      </c>
    </row>
    <row r="8287" spans="1:2" x14ac:dyDescent="0.25">
      <c r="A8287" s="62">
        <v>42143101</v>
      </c>
      <c r="B8287" s="63" t="s">
        <v>7430</v>
      </c>
    </row>
    <row r="8288" spans="1:2" x14ac:dyDescent="0.25">
      <c r="A8288" s="62">
        <v>42143102</v>
      </c>
      <c r="B8288" s="63" t="s">
        <v>8705</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14967</v>
      </c>
    </row>
    <row r="8294" spans="1:2" x14ac:dyDescent="0.25">
      <c r="A8294" s="62">
        <v>42143202</v>
      </c>
      <c r="B8294" s="63" t="s">
        <v>3974</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10068</v>
      </c>
    </row>
    <row r="8301" spans="1:2" x14ac:dyDescent="0.25">
      <c r="A8301" s="62">
        <v>42143505</v>
      </c>
      <c r="B8301" s="63" t="s">
        <v>11233</v>
      </c>
    </row>
    <row r="8302" spans="1:2" x14ac:dyDescent="0.25">
      <c r="A8302" s="62">
        <v>42143506</v>
      </c>
      <c r="B8302" s="63" t="s">
        <v>3588</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14715</v>
      </c>
    </row>
    <row r="8307" spans="1:2" x14ac:dyDescent="0.25">
      <c r="A8307" s="62">
        <v>42143511</v>
      </c>
      <c r="B8307" s="63" t="s">
        <v>3544</v>
      </c>
    </row>
    <row r="8308" spans="1:2" x14ac:dyDescent="0.25">
      <c r="A8308" s="62">
        <v>42143512</v>
      </c>
      <c r="B8308" s="63" t="s">
        <v>18754</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13909</v>
      </c>
    </row>
    <row r="8313" spans="1:2" x14ac:dyDescent="0.25">
      <c r="A8313" s="62">
        <v>42143604</v>
      </c>
      <c r="B8313" s="63" t="s">
        <v>13102</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14025</v>
      </c>
    </row>
    <row r="8319" spans="1:2" x14ac:dyDescent="0.25">
      <c r="A8319" s="62">
        <v>42151502</v>
      </c>
      <c r="B8319" s="63" t="s">
        <v>12591</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6476</v>
      </c>
    </row>
    <row r="8324" spans="1:2" x14ac:dyDescent="0.25">
      <c r="A8324" s="62">
        <v>42151507</v>
      </c>
      <c r="B8324" s="63" t="s">
        <v>10091</v>
      </c>
    </row>
    <row r="8325" spans="1:2" x14ac:dyDescent="0.25">
      <c r="A8325" s="62">
        <v>42151601</v>
      </c>
      <c r="B8325" s="63" t="s">
        <v>1725</v>
      </c>
    </row>
    <row r="8326" spans="1:2" x14ac:dyDescent="0.25">
      <c r="A8326" s="62">
        <v>42151602</v>
      </c>
      <c r="B8326" s="63" t="s">
        <v>16551</v>
      </c>
    </row>
    <row r="8327" spans="1:2" x14ac:dyDescent="0.25">
      <c r="A8327" s="62">
        <v>42151603</v>
      </c>
      <c r="B8327" s="63" t="s">
        <v>12626</v>
      </c>
    </row>
    <row r="8328" spans="1:2" x14ac:dyDescent="0.25">
      <c r="A8328" s="62">
        <v>42151604</v>
      </c>
      <c r="B8328" s="63" t="s">
        <v>8771</v>
      </c>
    </row>
    <row r="8329" spans="1:2" x14ac:dyDescent="0.25">
      <c r="A8329" s="62">
        <v>42151605</v>
      </c>
      <c r="B8329" s="63" t="s">
        <v>13889</v>
      </c>
    </row>
    <row r="8330" spans="1:2" x14ac:dyDescent="0.25">
      <c r="A8330" s="62">
        <v>42151606</v>
      </c>
      <c r="B8330" s="63" t="s">
        <v>6570</v>
      </c>
    </row>
    <row r="8331" spans="1:2" x14ac:dyDescent="0.25">
      <c r="A8331" s="62">
        <v>42151607</v>
      </c>
      <c r="B8331" s="63" t="s">
        <v>1972</v>
      </c>
    </row>
    <row r="8332" spans="1:2" x14ac:dyDescent="0.25">
      <c r="A8332" s="62">
        <v>42151608</v>
      </c>
      <c r="B8332" s="63" t="s">
        <v>11744</v>
      </c>
    </row>
    <row r="8333" spans="1:2" x14ac:dyDescent="0.25">
      <c r="A8333" s="62">
        <v>42151609</v>
      </c>
      <c r="B8333" s="63" t="s">
        <v>14568</v>
      </c>
    </row>
    <row r="8334" spans="1:2" x14ac:dyDescent="0.25">
      <c r="A8334" s="62">
        <v>42151610</v>
      </c>
      <c r="B8334" s="63" t="s">
        <v>6606</v>
      </c>
    </row>
    <row r="8335" spans="1:2" x14ac:dyDescent="0.25">
      <c r="A8335" s="62">
        <v>42151611</v>
      </c>
      <c r="B8335" s="63" t="s">
        <v>9605</v>
      </c>
    </row>
    <row r="8336" spans="1:2" x14ac:dyDescent="0.25">
      <c r="A8336" s="62">
        <v>42151612</v>
      </c>
      <c r="B8336" s="63" t="s">
        <v>7528</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17465</v>
      </c>
    </row>
    <row r="8345" spans="1:2" x14ac:dyDescent="0.25">
      <c r="A8345" s="62">
        <v>42151621</v>
      </c>
      <c r="B8345" s="63" t="s">
        <v>6293</v>
      </c>
    </row>
    <row r="8346" spans="1:2" x14ac:dyDescent="0.25">
      <c r="A8346" s="62">
        <v>42151622</v>
      </c>
      <c r="B8346" s="63" t="s">
        <v>13008</v>
      </c>
    </row>
    <row r="8347" spans="1:2" x14ac:dyDescent="0.25">
      <c r="A8347" s="62">
        <v>42151623</v>
      </c>
      <c r="B8347" s="63" t="s">
        <v>6677</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13146</v>
      </c>
    </row>
    <row r="8352" spans="1:2" x14ac:dyDescent="0.25">
      <c r="A8352" s="62">
        <v>42151628</v>
      </c>
      <c r="B8352" s="63" t="s">
        <v>8278</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15612</v>
      </c>
    </row>
    <row r="8360" spans="1:2" x14ac:dyDescent="0.25">
      <c r="A8360" s="62">
        <v>42151636</v>
      </c>
      <c r="B8360" s="63" t="s">
        <v>12160</v>
      </c>
    </row>
    <row r="8361" spans="1:2" x14ac:dyDescent="0.25">
      <c r="A8361" s="62">
        <v>42151637</v>
      </c>
      <c r="B8361" s="63" t="s">
        <v>15418</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11574</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5991</v>
      </c>
    </row>
    <row r="8380" spans="1:2" x14ac:dyDescent="0.25">
      <c r="A8380" s="62">
        <v>42151657</v>
      </c>
      <c r="B8380" s="63" t="s">
        <v>17325</v>
      </c>
    </row>
    <row r="8381" spans="1:2" x14ac:dyDescent="0.25">
      <c r="A8381" s="62">
        <v>42151658</v>
      </c>
      <c r="B8381" s="63" t="s">
        <v>6573</v>
      </c>
    </row>
    <row r="8382" spans="1:2" x14ac:dyDescent="0.25">
      <c r="A8382" s="62">
        <v>42151659</v>
      </c>
      <c r="B8382" s="63" t="s">
        <v>15833</v>
      </c>
    </row>
    <row r="8383" spans="1:2" x14ac:dyDescent="0.25">
      <c r="A8383" s="62">
        <v>42151660</v>
      </c>
      <c r="B8383" s="63" t="s">
        <v>15123</v>
      </c>
    </row>
    <row r="8384" spans="1:2" x14ac:dyDescent="0.25">
      <c r="A8384" s="62">
        <v>42151661</v>
      </c>
      <c r="B8384" s="63" t="s">
        <v>10323</v>
      </c>
    </row>
    <row r="8385" spans="1:2" x14ac:dyDescent="0.25">
      <c r="A8385" s="62">
        <v>42151662</v>
      </c>
      <c r="B8385" s="63" t="s">
        <v>10762</v>
      </c>
    </row>
    <row r="8386" spans="1:2" x14ac:dyDescent="0.25">
      <c r="A8386" s="62">
        <v>42151663</v>
      </c>
      <c r="B8386" s="63" t="s">
        <v>13637</v>
      </c>
    </row>
    <row r="8387" spans="1:2" x14ac:dyDescent="0.25">
      <c r="A8387" s="62">
        <v>42151664</v>
      </c>
      <c r="B8387" s="63" t="s">
        <v>3825</v>
      </c>
    </row>
    <row r="8388" spans="1:2" x14ac:dyDescent="0.25">
      <c r="A8388" s="62">
        <v>42151665</v>
      </c>
      <c r="B8388" s="63" t="s">
        <v>5183</v>
      </c>
    </row>
    <row r="8389" spans="1:2" x14ac:dyDescent="0.25">
      <c r="A8389" s="62">
        <v>42151666</v>
      </c>
      <c r="B8389" s="63" t="s">
        <v>11825</v>
      </c>
    </row>
    <row r="8390" spans="1:2" x14ac:dyDescent="0.25">
      <c r="A8390" s="62">
        <v>42151667</v>
      </c>
      <c r="B8390" s="63" t="s">
        <v>6747</v>
      </c>
    </row>
    <row r="8391" spans="1:2" x14ac:dyDescent="0.25">
      <c r="A8391" s="62">
        <v>42151668</v>
      </c>
      <c r="B8391" s="63" t="s">
        <v>5400</v>
      </c>
    </row>
    <row r="8392" spans="1:2" x14ac:dyDescent="0.25">
      <c r="A8392" s="62">
        <v>42151669</v>
      </c>
      <c r="B8392" s="63" t="s">
        <v>9409</v>
      </c>
    </row>
    <row r="8393" spans="1:2" x14ac:dyDescent="0.25">
      <c r="A8393" s="62">
        <v>42151670</v>
      </c>
      <c r="B8393" s="63" t="s">
        <v>14446</v>
      </c>
    </row>
    <row r="8394" spans="1:2" x14ac:dyDescent="0.25">
      <c r="A8394" s="62">
        <v>42151671</v>
      </c>
      <c r="B8394" s="63" t="s">
        <v>9909</v>
      </c>
    </row>
    <row r="8395" spans="1:2" x14ac:dyDescent="0.25">
      <c r="A8395" s="62">
        <v>42151672</v>
      </c>
      <c r="B8395" s="63" t="s">
        <v>2898</v>
      </c>
    </row>
    <row r="8396" spans="1:2" x14ac:dyDescent="0.25">
      <c r="A8396" s="62">
        <v>42151673</v>
      </c>
      <c r="B8396" s="63" t="s">
        <v>11311</v>
      </c>
    </row>
    <row r="8397" spans="1:2" x14ac:dyDescent="0.25">
      <c r="A8397" s="62">
        <v>42151674</v>
      </c>
      <c r="B8397" s="63" t="s">
        <v>15985</v>
      </c>
    </row>
    <row r="8398" spans="1:2" x14ac:dyDescent="0.25">
      <c r="A8398" s="62">
        <v>42151675</v>
      </c>
      <c r="B8398" s="63" t="s">
        <v>4307</v>
      </c>
    </row>
    <row r="8399" spans="1:2" x14ac:dyDescent="0.25">
      <c r="A8399" s="62">
        <v>42151676</v>
      </c>
      <c r="B8399" s="63" t="s">
        <v>13962</v>
      </c>
    </row>
    <row r="8400" spans="1:2" x14ac:dyDescent="0.25">
      <c r="A8400" s="62">
        <v>42151677</v>
      </c>
      <c r="B8400" s="63" t="s">
        <v>8731</v>
      </c>
    </row>
    <row r="8401" spans="1:2" x14ac:dyDescent="0.25">
      <c r="A8401" s="62">
        <v>42151678</v>
      </c>
      <c r="B8401" s="63" t="s">
        <v>3643</v>
      </c>
    </row>
    <row r="8402" spans="1:2" x14ac:dyDescent="0.25">
      <c r="A8402" s="62">
        <v>42151679</v>
      </c>
      <c r="B8402" s="63" t="s">
        <v>11201</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14975</v>
      </c>
    </row>
    <row r="8407" spans="1:2" x14ac:dyDescent="0.25">
      <c r="A8407" s="62">
        <v>42151703</v>
      </c>
      <c r="B8407" s="63" t="s">
        <v>18577</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16831</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8323</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14495</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13972</v>
      </c>
    </row>
    <row r="8445" spans="1:2" x14ac:dyDescent="0.25">
      <c r="A8445" s="62">
        <v>42152008</v>
      </c>
      <c r="B8445" s="63" t="s">
        <v>10018</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13490</v>
      </c>
    </row>
    <row r="8457" spans="1:2" x14ac:dyDescent="0.25">
      <c r="A8457" s="62">
        <v>42152106</v>
      </c>
      <c r="B8457" s="63" t="s">
        <v>3789</v>
      </c>
    </row>
    <row r="8458" spans="1:2" x14ac:dyDescent="0.25">
      <c r="A8458" s="62">
        <v>42152107</v>
      </c>
      <c r="B8458" s="63" t="s">
        <v>7494</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14504</v>
      </c>
    </row>
    <row r="8464" spans="1:2" x14ac:dyDescent="0.25">
      <c r="A8464" s="62">
        <v>42152113</v>
      </c>
      <c r="B8464" s="63" t="s">
        <v>10761</v>
      </c>
    </row>
    <row r="8465" spans="1:2" x14ac:dyDescent="0.25">
      <c r="A8465" s="62">
        <v>42152114</v>
      </c>
      <c r="B8465" s="63" t="s">
        <v>2723</v>
      </c>
    </row>
    <row r="8466" spans="1:2" x14ac:dyDescent="0.25">
      <c r="A8466" s="62">
        <v>42152115</v>
      </c>
      <c r="B8466" s="63" t="s">
        <v>15074</v>
      </c>
    </row>
    <row r="8467" spans="1:2" x14ac:dyDescent="0.25">
      <c r="A8467" s="62">
        <v>42152201</v>
      </c>
      <c r="B8467" s="63" t="s">
        <v>16038</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18548</v>
      </c>
    </row>
    <row r="8472" spans="1:2" x14ac:dyDescent="0.25">
      <c r="A8472" s="62">
        <v>42152206</v>
      </c>
      <c r="B8472" s="63" t="s">
        <v>10752</v>
      </c>
    </row>
    <row r="8473" spans="1:2" x14ac:dyDescent="0.25">
      <c r="A8473" s="62">
        <v>42152207</v>
      </c>
      <c r="B8473" s="63" t="s">
        <v>4782</v>
      </c>
    </row>
    <row r="8474" spans="1:2" x14ac:dyDescent="0.25">
      <c r="A8474" s="62">
        <v>42152208</v>
      </c>
      <c r="B8474" s="63" t="s">
        <v>14994</v>
      </c>
    </row>
    <row r="8475" spans="1:2" x14ac:dyDescent="0.25">
      <c r="A8475" s="62">
        <v>42152209</v>
      </c>
      <c r="B8475" s="63" t="s">
        <v>14861</v>
      </c>
    </row>
    <row r="8476" spans="1:2" x14ac:dyDescent="0.25">
      <c r="A8476" s="62">
        <v>42152210</v>
      </c>
      <c r="B8476" s="63" t="s">
        <v>11694</v>
      </c>
    </row>
    <row r="8477" spans="1:2" x14ac:dyDescent="0.25">
      <c r="A8477" s="62">
        <v>42152211</v>
      </c>
      <c r="B8477" s="63" t="s">
        <v>16338</v>
      </c>
    </row>
    <row r="8478" spans="1:2" x14ac:dyDescent="0.25">
      <c r="A8478" s="62">
        <v>42152212</v>
      </c>
      <c r="B8478" s="63" t="s">
        <v>17533</v>
      </c>
    </row>
    <row r="8479" spans="1:2" x14ac:dyDescent="0.25">
      <c r="A8479" s="62">
        <v>42152213</v>
      </c>
      <c r="B8479" s="63" t="s">
        <v>11664</v>
      </c>
    </row>
    <row r="8480" spans="1:2" x14ac:dyDescent="0.25">
      <c r="A8480" s="62">
        <v>42152214</v>
      </c>
      <c r="B8480" s="63" t="s">
        <v>18499</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9169</v>
      </c>
    </row>
    <row r="8485" spans="1:2" x14ac:dyDescent="0.25">
      <c r="A8485" s="62">
        <v>42152219</v>
      </c>
      <c r="B8485" s="63" t="s">
        <v>13058</v>
      </c>
    </row>
    <row r="8486" spans="1:2" x14ac:dyDescent="0.25">
      <c r="A8486" s="62">
        <v>42152220</v>
      </c>
      <c r="B8486" s="63" t="s">
        <v>12426</v>
      </c>
    </row>
    <row r="8487" spans="1:2" x14ac:dyDescent="0.25">
      <c r="A8487" s="62">
        <v>42152221</v>
      </c>
      <c r="B8487" s="63" t="s">
        <v>16645</v>
      </c>
    </row>
    <row r="8488" spans="1:2" x14ac:dyDescent="0.25">
      <c r="A8488" s="62">
        <v>42152222</v>
      </c>
      <c r="B8488" s="63" t="s">
        <v>13723</v>
      </c>
    </row>
    <row r="8489" spans="1:2" x14ac:dyDescent="0.25">
      <c r="A8489" s="62">
        <v>42152223</v>
      </c>
      <c r="B8489" s="63" t="s">
        <v>18220</v>
      </c>
    </row>
    <row r="8490" spans="1:2" x14ac:dyDescent="0.25">
      <c r="A8490" s="62">
        <v>42152224</v>
      </c>
      <c r="B8490" s="63" t="s">
        <v>7736</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18294</v>
      </c>
    </row>
    <row r="8496" spans="1:2" x14ac:dyDescent="0.25">
      <c r="A8496" s="62">
        <v>42152306</v>
      </c>
      <c r="B8496" s="63" t="s">
        <v>18363</v>
      </c>
    </row>
    <row r="8497" spans="1:2" x14ac:dyDescent="0.25">
      <c r="A8497" s="62">
        <v>42152307</v>
      </c>
      <c r="B8497" s="63" t="s">
        <v>10851</v>
      </c>
    </row>
    <row r="8498" spans="1:2" x14ac:dyDescent="0.25">
      <c r="A8498" s="62">
        <v>42152401</v>
      </c>
      <c r="B8498" s="63" t="s">
        <v>2687</v>
      </c>
    </row>
    <row r="8499" spans="1:2" x14ac:dyDescent="0.25">
      <c r="A8499" s="62">
        <v>42152402</v>
      </c>
      <c r="B8499" s="63" t="s">
        <v>5938</v>
      </c>
    </row>
    <row r="8500" spans="1:2" x14ac:dyDescent="0.25">
      <c r="A8500" s="62">
        <v>42152403</v>
      </c>
      <c r="B8500" s="63" t="s">
        <v>18450</v>
      </c>
    </row>
    <row r="8501" spans="1:2" x14ac:dyDescent="0.25">
      <c r="A8501" s="62">
        <v>42152404</v>
      </c>
      <c r="B8501" s="63" t="s">
        <v>10005</v>
      </c>
    </row>
    <row r="8502" spans="1:2" x14ac:dyDescent="0.25">
      <c r="A8502" s="62">
        <v>42152405</v>
      </c>
      <c r="B8502" s="63" t="s">
        <v>8143</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15224</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18267</v>
      </c>
    </row>
    <row r="8513" spans="1:2" x14ac:dyDescent="0.25">
      <c r="A8513" s="62">
        <v>42152416</v>
      </c>
      <c r="B8513" s="63" t="s">
        <v>11886</v>
      </c>
    </row>
    <row r="8514" spans="1:2" x14ac:dyDescent="0.25">
      <c r="A8514" s="62">
        <v>42152417</v>
      </c>
      <c r="B8514" s="63" t="s">
        <v>860</v>
      </c>
    </row>
    <row r="8515" spans="1:2" x14ac:dyDescent="0.25">
      <c r="A8515" s="62">
        <v>42152418</v>
      </c>
      <c r="B8515" s="63" t="s">
        <v>18185</v>
      </c>
    </row>
    <row r="8516" spans="1:2" x14ac:dyDescent="0.25">
      <c r="A8516" s="62">
        <v>42152419</v>
      </c>
      <c r="B8516" s="63" t="s">
        <v>4526</v>
      </c>
    </row>
    <row r="8517" spans="1:2" x14ac:dyDescent="0.25">
      <c r="A8517" s="62">
        <v>42152420</v>
      </c>
      <c r="B8517" s="63" t="s">
        <v>6144</v>
      </c>
    </row>
    <row r="8518" spans="1:2" x14ac:dyDescent="0.25">
      <c r="A8518" s="62">
        <v>42152421</v>
      </c>
      <c r="B8518" s="63" t="s">
        <v>17143</v>
      </c>
    </row>
    <row r="8519" spans="1:2" x14ac:dyDescent="0.25">
      <c r="A8519" s="62">
        <v>42152422</v>
      </c>
      <c r="B8519" s="63" t="s">
        <v>11590</v>
      </c>
    </row>
    <row r="8520" spans="1:2" x14ac:dyDescent="0.25">
      <c r="A8520" s="62">
        <v>42152423</v>
      </c>
      <c r="B8520" s="63" t="s">
        <v>3040</v>
      </c>
    </row>
    <row r="8521" spans="1:2" x14ac:dyDescent="0.25">
      <c r="A8521" s="62">
        <v>42152424</v>
      </c>
      <c r="B8521" s="63" t="s">
        <v>13167</v>
      </c>
    </row>
    <row r="8522" spans="1:2" x14ac:dyDescent="0.25">
      <c r="A8522" s="62">
        <v>42152425</v>
      </c>
      <c r="B8522" s="63" t="s">
        <v>3984</v>
      </c>
    </row>
    <row r="8523" spans="1:2" x14ac:dyDescent="0.25">
      <c r="A8523" s="62">
        <v>42152426</v>
      </c>
      <c r="B8523" s="63" t="s">
        <v>329</v>
      </c>
    </row>
    <row r="8524" spans="1:2" x14ac:dyDescent="0.25">
      <c r="A8524" s="62">
        <v>42152427</v>
      </c>
      <c r="B8524" s="63" t="s">
        <v>9381</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4994</v>
      </c>
    </row>
    <row r="8534" spans="1:2" x14ac:dyDescent="0.25">
      <c r="A8534" s="62">
        <v>42152437</v>
      </c>
      <c r="B8534" s="63" t="s">
        <v>13560</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13647</v>
      </c>
    </row>
    <row r="8542" spans="1:2" x14ac:dyDescent="0.25">
      <c r="A8542" s="62">
        <v>42152445</v>
      </c>
      <c r="B8542" s="63" t="s">
        <v>15451</v>
      </c>
    </row>
    <row r="8543" spans="1:2" x14ac:dyDescent="0.25">
      <c r="A8543" s="62">
        <v>42152446</v>
      </c>
      <c r="B8543" s="63" t="s">
        <v>14209</v>
      </c>
    </row>
    <row r="8544" spans="1:2" x14ac:dyDescent="0.25">
      <c r="A8544" s="62">
        <v>42152447</v>
      </c>
      <c r="B8544" s="63" t="s">
        <v>11288</v>
      </c>
    </row>
    <row r="8545" spans="1:2" x14ac:dyDescent="0.25">
      <c r="A8545" s="62">
        <v>42152449</v>
      </c>
      <c r="B8545" s="63" t="s">
        <v>10378</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15439</v>
      </c>
    </row>
    <row r="8551" spans="1:2" x14ac:dyDescent="0.25">
      <c r="A8551" s="62">
        <v>42152455</v>
      </c>
      <c r="B8551" s="63" t="s">
        <v>13738</v>
      </c>
    </row>
    <row r="8552" spans="1:2" x14ac:dyDescent="0.25">
      <c r="A8552" s="62">
        <v>42152456</v>
      </c>
      <c r="B8552" s="63" t="s">
        <v>16383</v>
      </c>
    </row>
    <row r="8553" spans="1:2" x14ac:dyDescent="0.25">
      <c r="A8553" s="62">
        <v>42152457</v>
      </c>
      <c r="B8553" s="63" t="s">
        <v>15381</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7565</v>
      </c>
    </row>
    <row r="8562" spans="1:2" x14ac:dyDescent="0.25">
      <c r="A8562" s="62">
        <v>42152501</v>
      </c>
      <c r="B8562" s="63" t="s">
        <v>10120</v>
      </c>
    </row>
    <row r="8563" spans="1:2" x14ac:dyDescent="0.25">
      <c r="A8563" s="62">
        <v>42152502</v>
      </c>
      <c r="B8563" s="63" t="s">
        <v>10179</v>
      </c>
    </row>
    <row r="8564" spans="1:2" x14ac:dyDescent="0.25">
      <c r="A8564" s="62">
        <v>42152503</v>
      </c>
      <c r="B8564" s="63" t="s">
        <v>8305</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2002</v>
      </c>
    </row>
    <row r="8569" spans="1:2" x14ac:dyDescent="0.25">
      <c r="A8569" s="62">
        <v>42152508</v>
      </c>
      <c r="B8569" s="63" t="s">
        <v>8360</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8991</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1513</v>
      </c>
    </row>
    <row r="8578" spans="1:2" x14ac:dyDescent="0.25">
      <c r="A8578" s="62">
        <v>42152518</v>
      </c>
      <c r="B8578" s="63" t="s">
        <v>9877</v>
      </c>
    </row>
    <row r="8579" spans="1:2" x14ac:dyDescent="0.25">
      <c r="A8579" s="62">
        <v>42152519</v>
      </c>
      <c r="B8579" s="63" t="s">
        <v>6490</v>
      </c>
    </row>
    <row r="8580" spans="1:2" x14ac:dyDescent="0.25">
      <c r="A8580" s="62">
        <v>42152520</v>
      </c>
      <c r="B8580" s="63" t="s">
        <v>9687</v>
      </c>
    </row>
    <row r="8581" spans="1:2" x14ac:dyDescent="0.25">
      <c r="A8581" s="62">
        <v>42152601</v>
      </c>
      <c r="B8581" s="63" t="s">
        <v>16369</v>
      </c>
    </row>
    <row r="8582" spans="1:2" x14ac:dyDescent="0.25">
      <c r="A8582" s="62">
        <v>42152602</v>
      </c>
      <c r="B8582" s="63" t="s">
        <v>17883</v>
      </c>
    </row>
    <row r="8583" spans="1:2" x14ac:dyDescent="0.25">
      <c r="A8583" s="62">
        <v>42152603</v>
      </c>
      <c r="B8583" s="63" t="s">
        <v>13576</v>
      </c>
    </row>
    <row r="8584" spans="1:2" x14ac:dyDescent="0.25">
      <c r="A8584" s="62">
        <v>42152604</v>
      </c>
      <c r="B8584" s="63" t="s">
        <v>16297</v>
      </c>
    </row>
    <row r="8585" spans="1:2" x14ac:dyDescent="0.25">
      <c r="A8585" s="62">
        <v>42152605</v>
      </c>
      <c r="B8585" s="63" t="s">
        <v>13489</v>
      </c>
    </row>
    <row r="8586" spans="1:2" x14ac:dyDescent="0.25">
      <c r="A8586" s="62">
        <v>42152606</v>
      </c>
      <c r="B8586" s="63" t="s">
        <v>16240</v>
      </c>
    </row>
    <row r="8587" spans="1:2" x14ac:dyDescent="0.25">
      <c r="A8587" s="62">
        <v>42152607</v>
      </c>
      <c r="B8587" s="63" t="s">
        <v>2466</v>
      </c>
    </row>
    <row r="8588" spans="1:2" x14ac:dyDescent="0.25">
      <c r="A8588" s="62">
        <v>42152608</v>
      </c>
      <c r="B8588" s="63" t="s">
        <v>14750</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10321</v>
      </c>
    </row>
    <row r="8595" spans="1:2" x14ac:dyDescent="0.25">
      <c r="A8595" s="62">
        <v>42152707</v>
      </c>
      <c r="B8595" s="63" t="s">
        <v>2600</v>
      </c>
    </row>
    <row r="8596" spans="1:2" x14ac:dyDescent="0.25">
      <c r="A8596" s="62">
        <v>42152708</v>
      </c>
      <c r="B8596" s="63" t="s">
        <v>5089</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12009</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16801</v>
      </c>
    </row>
    <row r="8612" spans="1:2" x14ac:dyDescent="0.25">
      <c r="A8612" s="62">
        <v>42152808</v>
      </c>
      <c r="B8612" s="63" t="s">
        <v>11281</v>
      </c>
    </row>
    <row r="8613" spans="1:2" x14ac:dyDescent="0.25">
      <c r="A8613" s="62">
        <v>42152809</v>
      </c>
      <c r="B8613" s="63" t="s">
        <v>11705</v>
      </c>
    </row>
    <row r="8614" spans="1:2" x14ac:dyDescent="0.25">
      <c r="A8614" s="62">
        <v>42152810</v>
      </c>
      <c r="B8614" s="63" t="s">
        <v>7716</v>
      </c>
    </row>
    <row r="8615" spans="1:2" x14ac:dyDescent="0.25">
      <c r="A8615" s="62">
        <v>42161501</v>
      </c>
      <c r="B8615" s="63" t="s">
        <v>15342</v>
      </c>
    </row>
    <row r="8616" spans="1:2" x14ac:dyDescent="0.25">
      <c r="A8616" s="62">
        <v>42161502</v>
      </c>
      <c r="B8616" s="63" t="s">
        <v>14871</v>
      </c>
    </row>
    <row r="8617" spans="1:2" x14ac:dyDescent="0.25">
      <c r="A8617" s="62">
        <v>42161503</v>
      </c>
      <c r="B8617" s="63" t="s">
        <v>9407</v>
      </c>
    </row>
    <row r="8618" spans="1:2" x14ac:dyDescent="0.25">
      <c r="A8618" s="62">
        <v>42161504</v>
      </c>
      <c r="B8618" s="63" t="s">
        <v>9913</v>
      </c>
    </row>
    <row r="8619" spans="1:2" x14ac:dyDescent="0.25">
      <c r="A8619" s="62">
        <v>42161505</v>
      </c>
      <c r="B8619" s="63" t="s">
        <v>11726</v>
      </c>
    </row>
    <row r="8620" spans="1:2" x14ac:dyDescent="0.25">
      <c r="A8620" s="62">
        <v>42161506</v>
      </c>
      <c r="B8620" s="63" t="s">
        <v>3596</v>
      </c>
    </row>
    <row r="8621" spans="1:2" x14ac:dyDescent="0.25">
      <c r="A8621" s="62">
        <v>42161507</v>
      </c>
      <c r="B8621" s="63" t="s">
        <v>15269</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6633</v>
      </c>
    </row>
    <row r="8636" spans="1:2" x14ac:dyDescent="0.25">
      <c r="A8636" s="62">
        <v>42161612</v>
      </c>
      <c r="B8636" s="63" t="s">
        <v>14678</v>
      </c>
    </row>
    <row r="8637" spans="1:2" x14ac:dyDescent="0.25">
      <c r="A8637" s="62">
        <v>42161613</v>
      </c>
      <c r="B8637" s="63" t="s">
        <v>7936</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16755</v>
      </c>
    </row>
    <row r="8643" spans="1:2" x14ac:dyDescent="0.25">
      <c r="A8643" s="62">
        <v>42161619</v>
      </c>
      <c r="B8643" s="63" t="s">
        <v>3824</v>
      </c>
    </row>
    <row r="8644" spans="1:2" x14ac:dyDescent="0.25">
      <c r="A8644" s="62">
        <v>42161620</v>
      </c>
      <c r="B8644" s="63" t="s">
        <v>9266</v>
      </c>
    </row>
    <row r="8645" spans="1:2" x14ac:dyDescent="0.25">
      <c r="A8645" s="62">
        <v>42161621</v>
      </c>
      <c r="B8645" s="63" t="s">
        <v>12193</v>
      </c>
    </row>
    <row r="8646" spans="1:2" x14ac:dyDescent="0.25">
      <c r="A8646" s="62">
        <v>42161622</v>
      </c>
      <c r="B8646" s="63" t="s">
        <v>8142</v>
      </c>
    </row>
    <row r="8647" spans="1:2" x14ac:dyDescent="0.25">
      <c r="A8647" s="62">
        <v>42161623</v>
      </c>
      <c r="B8647" s="63" t="s">
        <v>5306</v>
      </c>
    </row>
    <row r="8648" spans="1:2" x14ac:dyDescent="0.25">
      <c r="A8648" s="62">
        <v>42161624</v>
      </c>
      <c r="B8648" s="63" t="s">
        <v>8185</v>
      </c>
    </row>
    <row r="8649" spans="1:2" x14ac:dyDescent="0.25">
      <c r="A8649" s="62">
        <v>42161625</v>
      </c>
      <c r="B8649" s="63" t="s">
        <v>12053</v>
      </c>
    </row>
    <row r="8650" spans="1:2" x14ac:dyDescent="0.25">
      <c r="A8650" s="62">
        <v>42161626</v>
      </c>
      <c r="B8650" s="63" t="s">
        <v>7476</v>
      </c>
    </row>
    <row r="8651" spans="1:2" x14ac:dyDescent="0.25">
      <c r="A8651" s="62">
        <v>42161627</v>
      </c>
      <c r="B8651" s="63" t="s">
        <v>13710</v>
      </c>
    </row>
    <row r="8652" spans="1:2" x14ac:dyDescent="0.25">
      <c r="A8652" s="62">
        <v>42161628</v>
      </c>
      <c r="B8652" s="63" t="s">
        <v>11012</v>
      </c>
    </row>
    <row r="8653" spans="1:2" x14ac:dyDescent="0.25">
      <c r="A8653" s="62">
        <v>42161629</v>
      </c>
      <c r="B8653" s="63" t="s">
        <v>16904</v>
      </c>
    </row>
    <row r="8654" spans="1:2" x14ac:dyDescent="0.25">
      <c r="A8654" s="62">
        <v>42161630</v>
      </c>
      <c r="B8654" s="63" t="s">
        <v>4520</v>
      </c>
    </row>
    <row r="8655" spans="1:2" x14ac:dyDescent="0.25">
      <c r="A8655" s="62">
        <v>42161631</v>
      </c>
      <c r="B8655" s="63" t="s">
        <v>9924</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10203</v>
      </c>
    </row>
    <row r="8662" spans="1:2" x14ac:dyDescent="0.25">
      <c r="A8662" s="62">
        <v>42161703</v>
      </c>
      <c r="B8662" s="63" t="s">
        <v>18534</v>
      </c>
    </row>
    <row r="8663" spans="1:2" x14ac:dyDescent="0.25">
      <c r="A8663" s="62">
        <v>42161704</v>
      </c>
      <c r="B8663" s="63" t="s">
        <v>3598</v>
      </c>
    </row>
    <row r="8664" spans="1:2" x14ac:dyDescent="0.25">
      <c r="A8664" s="62">
        <v>42161801</v>
      </c>
      <c r="B8664" s="63" t="s">
        <v>16305</v>
      </c>
    </row>
    <row r="8665" spans="1:2" x14ac:dyDescent="0.25">
      <c r="A8665" s="62">
        <v>42161802</v>
      </c>
      <c r="B8665" s="63" t="s">
        <v>11025</v>
      </c>
    </row>
    <row r="8666" spans="1:2" x14ac:dyDescent="0.25">
      <c r="A8666" s="62">
        <v>42161803</v>
      </c>
      <c r="B8666" s="63" t="s">
        <v>18449</v>
      </c>
    </row>
    <row r="8667" spans="1:2" x14ac:dyDescent="0.25">
      <c r="A8667" s="62">
        <v>42161804</v>
      </c>
      <c r="B8667" s="63" t="s">
        <v>16008</v>
      </c>
    </row>
    <row r="8668" spans="1:2" x14ac:dyDescent="0.25">
      <c r="A8668" s="62">
        <v>42171501</v>
      </c>
      <c r="B8668" s="63" t="s">
        <v>8263</v>
      </c>
    </row>
    <row r="8669" spans="1:2" x14ac:dyDescent="0.25">
      <c r="A8669" s="62">
        <v>42171502</v>
      </c>
      <c r="B8669" s="63" t="s">
        <v>14992</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5908</v>
      </c>
    </row>
    <row r="8678" spans="1:2" x14ac:dyDescent="0.25">
      <c r="A8678" s="62">
        <v>42171609</v>
      </c>
      <c r="B8678" s="63" t="s">
        <v>12276</v>
      </c>
    </row>
    <row r="8679" spans="1:2" x14ac:dyDescent="0.25">
      <c r="A8679" s="62">
        <v>42171610</v>
      </c>
      <c r="B8679" s="63" t="s">
        <v>18064</v>
      </c>
    </row>
    <row r="8680" spans="1:2" x14ac:dyDescent="0.25">
      <c r="A8680" s="62">
        <v>42171611</v>
      </c>
      <c r="B8680" s="63" t="s">
        <v>3416</v>
      </c>
    </row>
    <row r="8681" spans="1:2" x14ac:dyDescent="0.25">
      <c r="A8681" s="62">
        <v>42171612</v>
      </c>
      <c r="B8681" s="63" t="s">
        <v>8116</v>
      </c>
    </row>
    <row r="8682" spans="1:2" x14ac:dyDescent="0.25">
      <c r="A8682" s="62">
        <v>42171613</v>
      </c>
      <c r="B8682" s="63" t="s">
        <v>2753</v>
      </c>
    </row>
    <row r="8683" spans="1:2" x14ac:dyDescent="0.25">
      <c r="A8683" s="62">
        <v>42171614</v>
      </c>
      <c r="B8683" s="63" t="s">
        <v>13688</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6035</v>
      </c>
    </row>
    <row r="8691" spans="1:2" x14ac:dyDescent="0.25">
      <c r="A8691" s="62">
        <v>42171804</v>
      </c>
      <c r="B8691" s="63" t="s">
        <v>14166</v>
      </c>
    </row>
    <row r="8692" spans="1:2" x14ac:dyDescent="0.25">
      <c r="A8692" s="62">
        <v>42171805</v>
      </c>
      <c r="B8692" s="63" t="s">
        <v>2022</v>
      </c>
    </row>
    <row r="8693" spans="1:2" x14ac:dyDescent="0.25">
      <c r="A8693" s="62">
        <v>42171806</v>
      </c>
      <c r="B8693" s="63" t="s">
        <v>12548</v>
      </c>
    </row>
    <row r="8694" spans="1:2" x14ac:dyDescent="0.25">
      <c r="A8694" s="62">
        <v>42171901</v>
      </c>
      <c r="B8694" s="63" t="s">
        <v>7009</v>
      </c>
    </row>
    <row r="8695" spans="1:2" x14ac:dyDescent="0.25">
      <c r="A8695" s="62">
        <v>42171902</v>
      </c>
      <c r="B8695" s="63" t="s">
        <v>18387</v>
      </c>
    </row>
    <row r="8696" spans="1:2" x14ac:dyDescent="0.25">
      <c r="A8696" s="62">
        <v>42171903</v>
      </c>
      <c r="B8696" s="63" t="s">
        <v>2626</v>
      </c>
    </row>
    <row r="8697" spans="1:2" x14ac:dyDescent="0.25">
      <c r="A8697" s="62">
        <v>42171904</v>
      </c>
      <c r="B8697" s="63" t="s">
        <v>14539</v>
      </c>
    </row>
    <row r="8698" spans="1:2" x14ac:dyDescent="0.25">
      <c r="A8698" s="62">
        <v>42171905</v>
      </c>
      <c r="B8698" s="63" t="s">
        <v>11065</v>
      </c>
    </row>
    <row r="8699" spans="1:2" x14ac:dyDescent="0.25">
      <c r="A8699" s="62">
        <v>42171906</v>
      </c>
      <c r="B8699" s="63" t="s">
        <v>9383</v>
      </c>
    </row>
    <row r="8700" spans="1:2" x14ac:dyDescent="0.25">
      <c r="A8700" s="62">
        <v>42171907</v>
      </c>
      <c r="B8700" s="63" t="s">
        <v>5639</v>
      </c>
    </row>
    <row r="8701" spans="1:2" x14ac:dyDescent="0.25">
      <c r="A8701" s="62">
        <v>42171908</v>
      </c>
      <c r="B8701" s="63" t="s">
        <v>12183</v>
      </c>
    </row>
    <row r="8702" spans="1:2" x14ac:dyDescent="0.25">
      <c r="A8702" s="62">
        <v>42171909</v>
      </c>
      <c r="B8702" s="63" t="s">
        <v>18414</v>
      </c>
    </row>
    <row r="8703" spans="1:2" x14ac:dyDescent="0.25">
      <c r="A8703" s="62">
        <v>42171910</v>
      </c>
      <c r="B8703" s="63" t="s">
        <v>13975</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12157</v>
      </c>
    </row>
    <row r="8709" spans="1:2" x14ac:dyDescent="0.25">
      <c r="A8709" s="62">
        <v>42171916</v>
      </c>
      <c r="B8709" s="63" t="s">
        <v>7112</v>
      </c>
    </row>
    <row r="8710" spans="1:2" x14ac:dyDescent="0.25">
      <c r="A8710" s="62">
        <v>42171917</v>
      </c>
      <c r="B8710" s="63" t="s">
        <v>12423</v>
      </c>
    </row>
    <row r="8711" spans="1:2" x14ac:dyDescent="0.25">
      <c r="A8711" s="62">
        <v>42171918</v>
      </c>
      <c r="B8711" s="63" t="s">
        <v>6881</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7055</v>
      </c>
    </row>
    <row r="8716" spans="1:2" x14ac:dyDescent="0.25">
      <c r="A8716" s="62">
        <v>42172003</v>
      </c>
      <c r="B8716" s="63" t="s">
        <v>3894</v>
      </c>
    </row>
    <row r="8717" spans="1:2" x14ac:dyDescent="0.25">
      <c r="A8717" s="62">
        <v>42172004</v>
      </c>
      <c r="B8717" s="63" t="s">
        <v>12479</v>
      </c>
    </row>
    <row r="8718" spans="1:2" x14ac:dyDescent="0.25">
      <c r="A8718" s="62">
        <v>42172005</v>
      </c>
      <c r="B8718" s="63" t="s">
        <v>6508</v>
      </c>
    </row>
    <row r="8719" spans="1:2" x14ac:dyDescent="0.25">
      <c r="A8719" s="62">
        <v>42172006</v>
      </c>
      <c r="B8719" s="63" t="s">
        <v>947</v>
      </c>
    </row>
    <row r="8720" spans="1:2" x14ac:dyDescent="0.25">
      <c r="A8720" s="62">
        <v>42172007</v>
      </c>
      <c r="B8720" s="63" t="s">
        <v>11367</v>
      </c>
    </row>
    <row r="8721" spans="1:2" x14ac:dyDescent="0.25">
      <c r="A8721" s="62">
        <v>42172008</v>
      </c>
      <c r="B8721" s="63" t="s">
        <v>17888</v>
      </c>
    </row>
    <row r="8722" spans="1:2" x14ac:dyDescent="0.25">
      <c r="A8722" s="62">
        <v>42172009</v>
      </c>
      <c r="B8722" s="63" t="s">
        <v>9809</v>
      </c>
    </row>
    <row r="8723" spans="1:2" x14ac:dyDescent="0.25">
      <c r="A8723" s="62">
        <v>42172010</v>
      </c>
      <c r="B8723" s="63" t="s">
        <v>16703</v>
      </c>
    </row>
    <row r="8724" spans="1:2" x14ac:dyDescent="0.25">
      <c r="A8724" s="62">
        <v>42172011</v>
      </c>
      <c r="B8724" s="63" t="s">
        <v>18573</v>
      </c>
    </row>
    <row r="8725" spans="1:2" x14ac:dyDescent="0.25">
      <c r="A8725" s="62">
        <v>42172012</v>
      </c>
      <c r="B8725" s="63" t="s">
        <v>13939</v>
      </c>
    </row>
    <row r="8726" spans="1:2" x14ac:dyDescent="0.25">
      <c r="A8726" s="62">
        <v>42172013</v>
      </c>
      <c r="B8726" s="63" t="s">
        <v>9336</v>
      </c>
    </row>
    <row r="8727" spans="1:2" x14ac:dyDescent="0.25">
      <c r="A8727" s="62">
        <v>42172014</v>
      </c>
      <c r="B8727" s="63" t="s">
        <v>11214</v>
      </c>
    </row>
    <row r="8728" spans="1:2" x14ac:dyDescent="0.25">
      <c r="A8728" s="62">
        <v>42172015</v>
      </c>
      <c r="B8728" s="63" t="s">
        <v>8997</v>
      </c>
    </row>
    <row r="8729" spans="1:2" x14ac:dyDescent="0.25">
      <c r="A8729" s="62">
        <v>42172016</v>
      </c>
      <c r="B8729" s="63" t="s">
        <v>15311</v>
      </c>
    </row>
    <row r="8730" spans="1:2" x14ac:dyDescent="0.25">
      <c r="A8730" s="62">
        <v>42172017</v>
      </c>
      <c r="B8730" s="63" t="s">
        <v>6727</v>
      </c>
    </row>
    <row r="8731" spans="1:2" x14ac:dyDescent="0.25">
      <c r="A8731" s="62">
        <v>42172101</v>
      </c>
      <c r="B8731" s="63" t="s">
        <v>4370</v>
      </c>
    </row>
    <row r="8732" spans="1:2" x14ac:dyDescent="0.25">
      <c r="A8732" s="62">
        <v>42172102</v>
      </c>
      <c r="B8732" s="63" t="s">
        <v>13493</v>
      </c>
    </row>
    <row r="8733" spans="1:2" x14ac:dyDescent="0.25">
      <c r="A8733" s="62">
        <v>42172103</v>
      </c>
      <c r="B8733" s="63" t="s">
        <v>14739</v>
      </c>
    </row>
    <row r="8734" spans="1:2" x14ac:dyDescent="0.25">
      <c r="A8734" s="62">
        <v>42172201</v>
      </c>
      <c r="B8734" s="63" t="s">
        <v>15004</v>
      </c>
    </row>
    <row r="8735" spans="1:2" x14ac:dyDescent="0.25">
      <c r="A8735" s="62">
        <v>42181501</v>
      </c>
      <c r="B8735" s="63" t="s">
        <v>2450</v>
      </c>
    </row>
    <row r="8736" spans="1:2" x14ac:dyDescent="0.25">
      <c r="A8736" s="62">
        <v>42181502</v>
      </c>
      <c r="B8736" s="63" t="s">
        <v>7497</v>
      </c>
    </row>
    <row r="8737" spans="1:2" x14ac:dyDescent="0.25">
      <c r="A8737" s="62">
        <v>42181503</v>
      </c>
      <c r="B8737" s="63" t="s">
        <v>11083</v>
      </c>
    </row>
    <row r="8738" spans="1:2" x14ac:dyDescent="0.25">
      <c r="A8738" s="62">
        <v>42181504</v>
      </c>
      <c r="B8738" s="63" t="s">
        <v>11160</v>
      </c>
    </row>
    <row r="8739" spans="1:2" x14ac:dyDescent="0.25">
      <c r="A8739" s="62">
        <v>42181505</v>
      </c>
      <c r="B8739" s="63" t="s">
        <v>13545</v>
      </c>
    </row>
    <row r="8740" spans="1:2" x14ac:dyDescent="0.25">
      <c r="A8740" s="62">
        <v>42181506</v>
      </c>
      <c r="B8740" s="63" t="s">
        <v>6830</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13938</v>
      </c>
    </row>
    <row r="8751" spans="1:2" x14ac:dyDescent="0.25">
      <c r="A8751" s="62">
        <v>42181517</v>
      </c>
      <c r="B8751" s="63" t="s">
        <v>2544</v>
      </c>
    </row>
    <row r="8752" spans="1:2" x14ac:dyDescent="0.25">
      <c r="A8752" s="62">
        <v>42181601</v>
      </c>
      <c r="B8752" s="63" t="s">
        <v>12456</v>
      </c>
    </row>
    <row r="8753" spans="1:2" x14ac:dyDescent="0.25">
      <c r="A8753" s="62">
        <v>42181602</v>
      </c>
      <c r="B8753" s="63" t="s">
        <v>10959</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10238</v>
      </c>
    </row>
    <row r="8763" spans="1:2" x14ac:dyDescent="0.25">
      <c r="A8763" s="62">
        <v>42181702</v>
      </c>
      <c r="B8763" s="63" t="s">
        <v>18644</v>
      </c>
    </row>
    <row r="8764" spans="1:2" x14ac:dyDescent="0.25">
      <c r="A8764" s="62">
        <v>42181703</v>
      </c>
      <c r="B8764" s="63" t="s">
        <v>14776</v>
      </c>
    </row>
    <row r="8765" spans="1:2" x14ac:dyDescent="0.25">
      <c r="A8765" s="62">
        <v>42181704</v>
      </c>
      <c r="B8765" s="63" t="s">
        <v>15845</v>
      </c>
    </row>
    <row r="8766" spans="1:2" x14ac:dyDescent="0.25">
      <c r="A8766" s="62">
        <v>42181705</v>
      </c>
      <c r="B8766" s="63" t="s">
        <v>13238</v>
      </c>
    </row>
    <row r="8767" spans="1:2" x14ac:dyDescent="0.25">
      <c r="A8767" s="62">
        <v>42181706</v>
      </c>
      <c r="B8767" s="63" t="s">
        <v>12629</v>
      </c>
    </row>
    <row r="8768" spans="1:2" x14ac:dyDescent="0.25">
      <c r="A8768" s="62">
        <v>42181707</v>
      </c>
      <c r="B8768" s="63" t="s">
        <v>9256</v>
      </c>
    </row>
    <row r="8769" spans="1:2" x14ac:dyDescent="0.25">
      <c r="A8769" s="62">
        <v>42181708</v>
      </c>
      <c r="B8769" s="63" t="s">
        <v>15339</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4380</v>
      </c>
    </row>
    <row r="8775" spans="1:2" x14ac:dyDescent="0.25">
      <c r="A8775" s="62">
        <v>42181714</v>
      </c>
      <c r="B8775" s="63" t="s">
        <v>6139</v>
      </c>
    </row>
    <row r="8776" spans="1:2" x14ac:dyDescent="0.25">
      <c r="A8776" s="62">
        <v>42181715</v>
      </c>
      <c r="B8776" s="63" t="s">
        <v>7094</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5265</v>
      </c>
    </row>
    <row r="8802" spans="1:2" x14ac:dyDescent="0.25">
      <c r="A8802" s="62">
        <v>42182006</v>
      </c>
      <c r="B8802" s="63" t="s">
        <v>10210</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18188</v>
      </c>
    </row>
    <row r="8809" spans="1:2" x14ac:dyDescent="0.25">
      <c r="A8809" s="62">
        <v>42182013</v>
      </c>
      <c r="B8809" s="63" t="s">
        <v>5193</v>
      </c>
    </row>
    <row r="8810" spans="1:2" x14ac:dyDescent="0.25">
      <c r="A8810" s="62">
        <v>42182014</v>
      </c>
      <c r="B8810" s="63" t="s">
        <v>7019</v>
      </c>
    </row>
    <row r="8811" spans="1:2" x14ac:dyDescent="0.25">
      <c r="A8811" s="62">
        <v>42182015</v>
      </c>
      <c r="B8811" s="63" t="s">
        <v>11547</v>
      </c>
    </row>
    <row r="8812" spans="1:2" x14ac:dyDescent="0.25">
      <c r="A8812" s="62">
        <v>42182016</v>
      </c>
      <c r="B8812" s="63" t="s">
        <v>17981</v>
      </c>
    </row>
    <row r="8813" spans="1:2" x14ac:dyDescent="0.25">
      <c r="A8813" s="62">
        <v>42182017</v>
      </c>
      <c r="B8813" s="63" t="s">
        <v>10249</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17103</v>
      </c>
    </row>
    <row r="8818" spans="1:2" x14ac:dyDescent="0.25">
      <c r="A8818" s="62">
        <v>42182102</v>
      </c>
      <c r="B8818" s="63" t="s">
        <v>6609</v>
      </c>
    </row>
    <row r="8819" spans="1:2" x14ac:dyDescent="0.25">
      <c r="A8819" s="62">
        <v>42182103</v>
      </c>
      <c r="B8819" s="63" t="s">
        <v>12889</v>
      </c>
    </row>
    <row r="8820" spans="1:2" x14ac:dyDescent="0.25">
      <c r="A8820" s="62">
        <v>42182104</v>
      </c>
      <c r="B8820" s="63" t="s">
        <v>3937</v>
      </c>
    </row>
    <row r="8821" spans="1:2" x14ac:dyDescent="0.25">
      <c r="A8821" s="62">
        <v>42182105</v>
      </c>
      <c r="B8821" s="63" t="s">
        <v>13143</v>
      </c>
    </row>
    <row r="8822" spans="1:2" x14ac:dyDescent="0.25">
      <c r="A8822" s="62">
        <v>42182106</v>
      </c>
      <c r="B8822" s="63" t="s">
        <v>4368</v>
      </c>
    </row>
    <row r="8823" spans="1:2" x14ac:dyDescent="0.25">
      <c r="A8823" s="62">
        <v>42182107</v>
      </c>
      <c r="B8823" s="63" t="s">
        <v>13835</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5259</v>
      </c>
    </row>
    <row r="8828" spans="1:2" x14ac:dyDescent="0.25">
      <c r="A8828" s="62">
        <v>42182204</v>
      </c>
      <c r="B8828" s="63" t="s">
        <v>15114</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13724</v>
      </c>
    </row>
    <row r="8833" spans="1:2" x14ac:dyDescent="0.25">
      <c r="A8833" s="62">
        <v>42182209</v>
      </c>
      <c r="B8833" s="63" t="s">
        <v>99</v>
      </c>
    </row>
    <row r="8834" spans="1:2" x14ac:dyDescent="0.25">
      <c r="A8834" s="62">
        <v>42182301</v>
      </c>
      <c r="B8834" s="63" t="s">
        <v>14959</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12332</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11984</v>
      </c>
    </row>
    <row r="8843" spans="1:2" x14ac:dyDescent="0.25">
      <c r="A8843" s="62">
        <v>42182310</v>
      </c>
      <c r="B8843" s="63" t="s">
        <v>836</v>
      </c>
    </row>
    <row r="8844" spans="1:2" x14ac:dyDescent="0.25">
      <c r="A8844" s="62">
        <v>42182311</v>
      </c>
      <c r="B8844" s="63" t="s">
        <v>14835</v>
      </c>
    </row>
    <row r="8845" spans="1:2" x14ac:dyDescent="0.25">
      <c r="A8845" s="62">
        <v>42182312</v>
      </c>
      <c r="B8845" s="63" t="s">
        <v>12135</v>
      </c>
    </row>
    <row r="8846" spans="1:2" x14ac:dyDescent="0.25">
      <c r="A8846" s="62">
        <v>42182313</v>
      </c>
      <c r="B8846" s="63" t="s">
        <v>17210</v>
      </c>
    </row>
    <row r="8847" spans="1:2" x14ac:dyDescent="0.25">
      <c r="A8847" s="62">
        <v>42182314</v>
      </c>
      <c r="B8847" s="63" t="s">
        <v>7869</v>
      </c>
    </row>
    <row r="8848" spans="1:2" x14ac:dyDescent="0.25">
      <c r="A8848" s="62">
        <v>42182401</v>
      </c>
      <c r="B8848" s="63" t="s">
        <v>12370</v>
      </c>
    </row>
    <row r="8849" spans="1:2" x14ac:dyDescent="0.25">
      <c r="A8849" s="62">
        <v>42182402</v>
      </c>
      <c r="B8849" s="63" t="s">
        <v>6887</v>
      </c>
    </row>
    <row r="8850" spans="1:2" x14ac:dyDescent="0.25">
      <c r="A8850" s="62">
        <v>42182403</v>
      </c>
      <c r="B8850" s="63" t="s">
        <v>9701</v>
      </c>
    </row>
    <row r="8851" spans="1:2" x14ac:dyDescent="0.25">
      <c r="A8851" s="62">
        <v>42182404</v>
      </c>
      <c r="B8851" s="63" t="s">
        <v>14647</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3638</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5920</v>
      </c>
    </row>
    <row r="8860" spans="1:2" x14ac:dyDescent="0.25">
      <c r="A8860" s="62">
        <v>42182413</v>
      </c>
      <c r="B8860" s="63" t="s">
        <v>8605</v>
      </c>
    </row>
    <row r="8861" spans="1:2" x14ac:dyDescent="0.25">
      <c r="A8861" s="62">
        <v>42182414</v>
      </c>
      <c r="B8861" s="63" t="s">
        <v>9497</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14626</v>
      </c>
    </row>
    <row r="8867" spans="1:2" x14ac:dyDescent="0.25">
      <c r="A8867" s="62">
        <v>42182420</v>
      </c>
      <c r="B8867" s="63" t="s">
        <v>17870</v>
      </c>
    </row>
    <row r="8868" spans="1:2" x14ac:dyDescent="0.25">
      <c r="A8868" s="62">
        <v>42182421</v>
      </c>
      <c r="B8868" s="63" t="s">
        <v>12722</v>
      </c>
    </row>
    <row r="8869" spans="1:2" x14ac:dyDescent="0.25">
      <c r="A8869" s="62">
        <v>42182422</v>
      </c>
      <c r="B8869" s="63" t="s">
        <v>696</v>
      </c>
    </row>
    <row r="8870" spans="1:2" x14ac:dyDescent="0.25">
      <c r="A8870" s="62">
        <v>42182501</v>
      </c>
      <c r="B8870" s="63" t="s">
        <v>3613</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9860</v>
      </c>
    </row>
    <row r="8877" spans="1:2" x14ac:dyDescent="0.25">
      <c r="A8877" s="62">
        <v>42182702</v>
      </c>
      <c r="B8877" s="63" t="s">
        <v>3791</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14035</v>
      </c>
    </row>
    <row r="8882" spans="1:2" x14ac:dyDescent="0.25">
      <c r="A8882" s="62">
        <v>42182803</v>
      </c>
      <c r="B8882" s="63" t="s">
        <v>16794</v>
      </c>
    </row>
    <row r="8883" spans="1:2" x14ac:dyDescent="0.25">
      <c r="A8883" s="62">
        <v>42182804</v>
      </c>
      <c r="B8883" s="63" t="s">
        <v>8227</v>
      </c>
    </row>
    <row r="8884" spans="1:2" x14ac:dyDescent="0.25">
      <c r="A8884" s="62">
        <v>42182805</v>
      </c>
      <c r="B8884" s="63" t="s">
        <v>14708</v>
      </c>
    </row>
    <row r="8885" spans="1:2" x14ac:dyDescent="0.25">
      <c r="A8885" s="62">
        <v>42182806</v>
      </c>
      <c r="B8885" s="63" t="s">
        <v>16661</v>
      </c>
    </row>
    <row r="8886" spans="1:2" x14ac:dyDescent="0.25">
      <c r="A8886" s="62">
        <v>42182807</v>
      </c>
      <c r="B8886" s="63" t="s">
        <v>5194</v>
      </c>
    </row>
    <row r="8887" spans="1:2" x14ac:dyDescent="0.25">
      <c r="A8887" s="62">
        <v>42182808</v>
      </c>
      <c r="B8887" s="63" t="s">
        <v>9766</v>
      </c>
    </row>
    <row r="8888" spans="1:2" x14ac:dyDescent="0.25">
      <c r="A8888" s="62">
        <v>42182901</v>
      </c>
      <c r="B8888" s="63" t="s">
        <v>3252</v>
      </c>
    </row>
    <row r="8889" spans="1:2" x14ac:dyDescent="0.25">
      <c r="A8889" s="62">
        <v>42182902</v>
      </c>
      <c r="B8889" s="63" t="s">
        <v>3534</v>
      </c>
    </row>
    <row r="8890" spans="1:2" x14ac:dyDescent="0.25">
      <c r="A8890" s="62">
        <v>42182903</v>
      </c>
      <c r="B8890" s="63" t="s">
        <v>9917</v>
      </c>
    </row>
    <row r="8891" spans="1:2" x14ac:dyDescent="0.25">
      <c r="A8891" s="62">
        <v>42182904</v>
      </c>
      <c r="B8891" s="63" t="s">
        <v>11285</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18322</v>
      </c>
    </row>
    <row r="8903" spans="1:2" x14ac:dyDescent="0.25">
      <c r="A8903" s="62">
        <v>42183012</v>
      </c>
      <c r="B8903" s="63" t="s">
        <v>10428</v>
      </c>
    </row>
    <row r="8904" spans="1:2" x14ac:dyDescent="0.25">
      <c r="A8904" s="62">
        <v>42183013</v>
      </c>
      <c r="B8904" s="63" t="s">
        <v>1849</v>
      </c>
    </row>
    <row r="8905" spans="1:2" x14ac:dyDescent="0.25">
      <c r="A8905" s="62">
        <v>42183014</v>
      </c>
      <c r="B8905" s="63" t="s">
        <v>13961</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14366</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6412</v>
      </c>
    </row>
    <row r="8916" spans="1:2" x14ac:dyDescent="0.25">
      <c r="A8916" s="62">
        <v>42183025</v>
      </c>
      <c r="B8916" s="63" t="s">
        <v>16519</v>
      </c>
    </row>
    <row r="8917" spans="1:2" x14ac:dyDescent="0.25">
      <c r="A8917" s="62">
        <v>42183026</v>
      </c>
      <c r="B8917" s="63" t="s">
        <v>12482</v>
      </c>
    </row>
    <row r="8918" spans="1:2" x14ac:dyDescent="0.25">
      <c r="A8918" s="62">
        <v>42183027</v>
      </c>
      <c r="B8918" s="63" t="s">
        <v>14071</v>
      </c>
    </row>
    <row r="8919" spans="1:2" x14ac:dyDescent="0.25">
      <c r="A8919" s="62">
        <v>42183028</v>
      </c>
      <c r="B8919" s="63" t="s">
        <v>7867</v>
      </c>
    </row>
    <row r="8920" spans="1:2" x14ac:dyDescent="0.25">
      <c r="A8920" s="62">
        <v>42183029</v>
      </c>
      <c r="B8920" s="63" t="s">
        <v>4790</v>
      </c>
    </row>
    <row r="8921" spans="1:2" x14ac:dyDescent="0.25">
      <c r="A8921" s="62">
        <v>42183030</v>
      </c>
      <c r="B8921" s="63" t="s">
        <v>16688</v>
      </c>
    </row>
    <row r="8922" spans="1:2" x14ac:dyDescent="0.25">
      <c r="A8922" s="62">
        <v>42183031</v>
      </c>
      <c r="B8922" s="63" t="s">
        <v>12774</v>
      </c>
    </row>
    <row r="8923" spans="1:2" x14ac:dyDescent="0.25">
      <c r="A8923" s="62">
        <v>42183032</v>
      </c>
      <c r="B8923" s="63" t="s">
        <v>18242</v>
      </c>
    </row>
    <row r="8924" spans="1:2" x14ac:dyDescent="0.25">
      <c r="A8924" s="62">
        <v>42183033</v>
      </c>
      <c r="B8924" s="63" t="s">
        <v>14360</v>
      </c>
    </row>
    <row r="8925" spans="1:2" x14ac:dyDescent="0.25">
      <c r="A8925" s="62">
        <v>42183034</v>
      </c>
      <c r="B8925" s="63" t="s">
        <v>11715</v>
      </c>
    </row>
    <row r="8926" spans="1:2" x14ac:dyDescent="0.25">
      <c r="A8926" s="62">
        <v>42183035</v>
      </c>
      <c r="B8926" s="63" t="s">
        <v>12080</v>
      </c>
    </row>
    <row r="8927" spans="1:2" x14ac:dyDescent="0.25">
      <c r="A8927" s="62">
        <v>42183036</v>
      </c>
      <c r="B8927" s="63" t="s">
        <v>14327</v>
      </c>
    </row>
    <row r="8928" spans="1:2" x14ac:dyDescent="0.25">
      <c r="A8928" s="62">
        <v>42183037</v>
      </c>
      <c r="B8928" s="63" t="s">
        <v>15991</v>
      </c>
    </row>
    <row r="8929" spans="1:2" x14ac:dyDescent="0.25">
      <c r="A8929" s="62">
        <v>42183038</v>
      </c>
      <c r="B8929" s="63" t="s">
        <v>10414</v>
      </c>
    </row>
    <row r="8930" spans="1:2" x14ac:dyDescent="0.25">
      <c r="A8930" s="62">
        <v>42183039</v>
      </c>
      <c r="B8930" s="63" t="s">
        <v>9198</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11710</v>
      </c>
    </row>
    <row r="8936" spans="1:2" x14ac:dyDescent="0.25">
      <c r="A8936" s="62">
        <v>42183045</v>
      </c>
      <c r="B8936" s="63" t="s">
        <v>4142</v>
      </c>
    </row>
    <row r="8937" spans="1:2" x14ac:dyDescent="0.25">
      <c r="A8937" s="62">
        <v>42183046</v>
      </c>
      <c r="B8937" s="63" t="s">
        <v>5015</v>
      </c>
    </row>
    <row r="8938" spans="1:2" x14ac:dyDescent="0.25">
      <c r="A8938" s="62">
        <v>42183047</v>
      </c>
      <c r="B8938" s="63" t="s">
        <v>8149</v>
      </c>
    </row>
    <row r="8939" spans="1:2" x14ac:dyDescent="0.25">
      <c r="A8939" s="62">
        <v>42183048</v>
      </c>
      <c r="B8939" s="63" t="s">
        <v>17263</v>
      </c>
    </row>
    <row r="8940" spans="1:2" x14ac:dyDescent="0.25">
      <c r="A8940" s="62">
        <v>42183101</v>
      </c>
      <c r="B8940" s="63" t="s">
        <v>13283</v>
      </c>
    </row>
    <row r="8941" spans="1:2" x14ac:dyDescent="0.25">
      <c r="A8941" s="62">
        <v>42183201</v>
      </c>
      <c r="B8941" s="63" t="s">
        <v>18041</v>
      </c>
    </row>
    <row r="8942" spans="1:2" x14ac:dyDescent="0.25">
      <c r="A8942" s="62">
        <v>42183301</v>
      </c>
      <c r="B8942" s="63" t="s">
        <v>313</v>
      </c>
    </row>
    <row r="8943" spans="1:2" x14ac:dyDescent="0.25">
      <c r="A8943" s="62">
        <v>42191501</v>
      </c>
      <c r="B8943" s="63" t="s">
        <v>6514</v>
      </c>
    </row>
    <row r="8944" spans="1:2" x14ac:dyDescent="0.25">
      <c r="A8944" s="62">
        <v>42191502</v>
      </c>
      <c r="B8944" s="63" t="s">
        <v>10144</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18013</v>
      </c>
    </row>
    <row r="8950" spans="1:2" x14ac:dyDescent="0.25">
      <c r="A8950" s="62">
        <v>42191606</v>
      </c>
      <c r="B8950" s="63" t="s">
        <v>11079</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15057</v>
      </c>
    </row>
    <row r="8955" spans="1:2" x14ac:dyDescent="0.25">
      <c r="A8955" s="62">
        <v>42191611</v>
      </c>
      <c r="B8955" s="63" t="s">
        <v>2137</v>
      </c>
    </row>
    <row r="8956" spans="1:2" x14ac:dyDescent="0.25">
      <c r="A8956" s="62">
        <v>42191612</v>
      </c>
      <c r="B8956" s="63" t="s">
        <v>17141</v>
      </c>
    </row>
    <row r="8957" spans="1:2" x14ac:dyDescent="0.25">
      <c r="A8957" s="62">
        <v>42191701</v>
      </c>
      <c r="B8957" s="63" t="s">
        <v>13412</v>
      </c>
    </row>
    <row r="8958" spans="1:2" x14ac:dyDescent="0.25">
      <c r="A8958" s="62">
        <v>42191702</v>
      </c>
      <c r="B8958" s="63" t="s">
        <v>864</v>
      </c>
    </row>
    <row r="8959" spans="1:2" x14ac:dyDescent="0.25">
      <c r="A8959" s="62">
        <v>42191703</v>
      </c>
      <c r="B8959" s="63" t="s">
        <v>7620</v>
      </c>
    </row>
    <row r="8960" spans="1:2" x14ac:dyDescent="0.25">
      <c r="A8960" s="62">
        <v>42191704</v>
      </c>
      <c r="B8960" s="63" t="s">
        <v>10190</v>
      </c>
    </row>
    <row r="8961" spans="1:2" x14ac:dyDescent="0.25">
      <c r="A8961" s="62">
        <v>42191705</v>
      </c>
      <c r="B8961" s="63" t="s">
        <v>7162</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7864</v>
      </c>
    </row>
    <row r="8966" spans="1:2" x14ac:dyDescent="0.25">
      <c r="A8966" s="62">
        <v>42191710</v>
      </c>
      <c r="B8966" s="63" t="s">
        <v>18767</v>
      </c>
    </row>
    <row r="8967" spans="1:2" x14ac:dyDescent="0.25">
      <c r="A8967" s="62">
        <v>42191711</v>
      </c>
      <c r="B8967" s="63" t="s">
        <v>3516</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13290</v>
      </c>
    </row>
    <row r="8976" spans="1:2" x14ac:dyDescent="0.25">
      <c r="A8976" s="62">
        <v>42191809</v>
      </c>
      <c r="B8976" s="63" t="s">
        <v>11480</v>
      </c>
    </row>
    <row r="8977" spans="1:2" x14ac:dyDescent="0.25">
      <c r="A8977" s="62">
        <v>42191810</v>
      </c>
      <c r="B8977" s="63" t="s">
        <v>4003</v>
      </c>
    </row>
    <row r="8978" spans="1:2" x14ac:dyDescent="0.25">
      <c r="A8978" s="62">
        <v>42191811</v>
      </c>
      <c r="B8978" s="63" t="s">
        <v>15396</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6292</v>
      </c>
    </row>
    <row r="8987" spans="1:2" x14ac:dyDescent="0.25">
      <c r="A8987" s="62">
        <v>42191906</v>
      </c>
      <c r="B8987" s="63" t="s">
        <v>18350</v>
      </c>
    </row>
    <row r="8988" spans="1:2" x14ac:dyDescent="0.25">
      <c r="A8988" s="62">
        <v>42191907</v>
      </c>
      <c r="B8988" s="63" t="s">
        <v>4106</v>
      </c>
    </row>
    <row r="8989" spans="1:2" x14ac:dyDescent="0.25">
      <c r="A8989" s="62">
        <v>42192001</v>
      </c>
      <c r="B8989" s="63" t="s">
        <v>8732</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12474</v>
      </c>
    </row>
    <row r="8999" spans="1:2" x14ac:dyDescent="0.25">
      <c r="A8999" s="62">
        <v>42192203</v>
      </c>
      <c r="B8999" s="63" t="s">
        <v>18420</v>
      </c>
    </row>
    <row r="9000" spans="1:2" x14ac:dyDescent="0.25">
      <c r="A9000" s="62">
        <v>42192204</v>
      </c>
      <c r="B9000" s="63" t="s">
        <v>13049</v>
      </c>
    </row>
    <row r="9001" spans="1:2" x14ac:dyDescent="0.25">
      <c r="A9001" s="62">
        <v>42192205</v>
      </c>
      <c r="B9001" s="63" t="s">
        <v>18429</v>
      </c>
    </row>
    <row r="9002" spans="1:2" x14ac:dyDescent="0.25">
      <c r="A9002" s="62">
        <v>42192206</v>
      </c>
      <c r="B9002" s="63" t="s">
        <v>10165</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15124</v>
      </c>
    </row>
    <row r="9007" spans="1:2" x14ac:dyDescent="0.25">
      <c r="A9007" s="62">
        <v>42192211</v>
      </c>
      <c r="B9007" s="63" t="s">
        <v>16432</v>
      </c>
    </row>
    <row r="9008" spans="1:2" x14ac:dyDescent="0.25">
      <c r="A9008" s="62">
        <v>42192212</v>
      </c>
      <c r="B9008" s="63" t="s">
        <v>3502</v>
      </c>
    </row>
    <row r="9009" spans="1:2" x14ac:dyDescent="0.25">
      <c r="A9009" s="62">
        <v>42192213</v>
      </c>
      <c r="B9009" s="63" t="s">
        <v>3925</v>
      </c>
    </row>
    <row r="9010" spans="1:2" x14ac:dyDescent="0.25">
      <c r="A9010" s="62">
        <v>42192301</v>
      </c>
      <c r="B9010" s="63" t="s">
        <v>9430</v>
      </c>
    </row>
    <row r="9011" spans="1:2" x14ac:dyDescent="0.25">
      <c r="A9011" s="62">
        <v>42192302</v>
      </c>
      <c r="B9011" s="63" t="s">
        <v>17919</v>
      </c>
    </row>
    <row r="9012" spans="1:2" x14ac:dyDescent="0.25">
      <c r="A9012" s="62">
        <v>42192303</v>
      </c>
      <c r="B9012" s="63" t="s">
        <v>6964</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18616</v>
      </c>
    </row>
    <row r="9017" spans="1:2" x14ac:dyDescent="0.25">
      <c r="A9017" s="62">
        <v>42192403</v>
      </c>
      <c r="B9017" s="63" t="s">
        <v>407</v>
      </c>
    </row>
    <row r="9018" spans="1:2" x14ac:dyDescent="0.25">
      <c r="A9018" s="62">
        <v>42192404</v>
      </c>
      <c r="B9018" s="63" t="s">
        <v>11923</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10503</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8423</v>
      </c>
    </row>
    <row r="9030" spans="1:2" x14ac:dyDescent="0.25">
      <c r="A9030" s="62">
        <v>42201503</v>
      </c>
      <c r="B9030" s="63" t="s">
        <v>6826</v>
      </c>
    </row>
    <row r="9031" spans="1:2" x14ac:dyDescent="0.25">
      <c r="A9031" s="62">
        <v>42201504</v>
      </c>
      <c r="B9031" s="63" t="s">
        <v>4836</v>
      </c>
    </row>
    <row r="9032" spans="1:2" x14ac:dyDescent="0.25">
      <c r="A9032" s="62">
        <v>42201505</v>
      </c>
      <c r="B9032" s="63" t="s">
        <v>13339</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5355</v>
      </c>
    </row>
    <row r="9044" spans="1:2" x14ac:dyDescent="0.25">
      <c r="A9044" s="62">
        <v>42201604</v>
      </c>
      <c r="B9044" s="63" t="s">
        <v>6540</v>
      </c>
    </row>
    <row r="9045" spans="1:2" x14ac:dyDescent="0.25">
      <c r="A9045" s="62">
        <v>42201605</v>
      </c>
      <c r="B9045" s="63" t="s">
        <v>11455</v>
      </c>
    </row>
    <row r="9046" spans="1:2" x14ac:dyDescent="0.25">
      <c r="A9046" s="62">
        <v>42201606</v>
      </c>
      <c r="B9046" s="63" t="s">
        <v>16770</v>
      </c>
    </row>
    <row r="9047" spans="1:2" x14ac:dyDescent="0.25">
      <c r="A9047" s="62">
        <v>42201607</v>
      </c>
      <c r="B9047" s="63" t="s">
        <v>9511</v>
      </c>
    </row>
    <row r="9048" spans="1:2" x14ac:dyDescent="0.25">
      <c r="A9048" s="62">
        <v>42201608</v>
      </c>
      <c r="B9048" s="63" t="s">
        <v>13594</v>
      </c>
    </row>
    <row r="9049" spans="1:2" x14ac:dyDescent="0.25">
      <c r="A9049" s="62">
        <v>42201609</v>
      </c>
      <c r="B9049" s="63" t="s">
        <v>5941</v>
      </c>
    </row>
    <row r="9050" spans="1:2" x14ac:dyDescent="0.25">
      <c r="A9050" s="62">
        <v>42201610</v>
      </c>
      <c r="B9050" s="63" t="s">
        <v>7223</v>
      </c>
    </row>
    <row r="9051" spans="1:2" x14ac:dyDescent="0.25">
      <c r="A9051" s="62">
        <v>42201611</v>
      </c>
      <c r="B9051" s="63" t="s">
        <v>11872</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10470</v>
      </c>
    </row>
    <row r="9060" spans="1:2" x14ac:dyDescent="0.25">
      <c r="A9060" s="62">
        <v>42201709</v>
      </c>
      <c r="B9060" s="63" t="s">
        <v>4821</v>
      </c>
    </row>
    <row r="9061" spans="1:2" x14ac:dyDescent="0.25">
      <c r="A9061" s="62">
        <v>42201710</v>
      </c>
      <c r="B9061" s="63" t="s">
        <v>8322</v>
      </c>
    </row>
    <row r="9062" spans="1:2" x14ac:dyDescent="0.25">
      <c r="A9062" s="62">
        <v>42201711</v>
      </c>
      <c r="B9062" s="63" t="s">
        <v>11631</v>
      </c>
    </row>
    <row r="9063" spans="1:2" x14ac:dyDescent="0.25">
      <c r="A9063" s="62">
        <v>42201712</v>
      </c>
      <c r="B9063" s="63" t="s">
        <v>1970</v>
      </c>
    </row>
    <row r="9064" spans="1:2" x14ac:dyDescent="0.25">
      <c r="A9064" s="62">
        <v>42201713</v>
      </c>
      <c r="B9064" s="63" t="s">
        <v>13300</v>
      </c>
    </row>
    <row r="9065" spans="1:2" x14ac:dyDescent="0.25">
      <c r="A9065" s="62">
        <v>42201714</v>
      </c>
      <c r="B9065" s="63" t="s">
        <v>6143</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12419</v>
      </c>
    </row>
    <row r="9076" spans="1:2" x14ac:dyDescent="0.25">
      <c r="A9076" s="62">
        <v>42201806</v>
      </c>
      <c r="B9076" s="63" t="s">
        <v>9382</v>
      </c>
    </row>
    <row r="9077" spans="1:2" x14ac:dyDescent="0.25">
      <c r="A9077" s="62">
        <v>42201807</v>
      </c>
      <c r="B9077" s="63" t="s">
        <v>9138</v>
      </c>
    </row>
    <row r="9078" spans="1:2" x14ac:dyDescent="0.25">
      <c r="A9078" s="62">
        <v>42201808</v>
      </c>
      <c r="B9078" s="63" t="s">
        <v>2730</v>
      </c>
    </row>
    <row r="9079" spans="1:2" x14ac:dyDescent="0.25">
      <c r="A9079" s="62">
        <v>42201809</v>
      </c>
      <c r="B9079" s="63" t="s">
        <v>12726</v>
      </c>
    </row>
    <row r="9080" spans="1:2" x14ac:dyDescent="0.25">
      <c r="A9080" s="62">
        <v>42201810</v>
      </c>
      <c r="B9080" s="63" t="s">
        <v>9999</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9164</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17760</v>
      </c>
    </row>
    <row r="9099" spans="1:2" x14ac:dyDescent="0.25">
      <c r="A9099" s="62">
        <v>42201829</v>
      </c>
      <c r="B9099" s="63" t="s">
        <v>10108</v>
      </c>
    </row>
    <row r="9100" spans="1:2" x14ac:dyDescent="0.25">
      <c r="A9100" s="62">
        <v>42201830</v>
      </c>
      <c r="B9100" s="63" t="s">
        <v>7564</v>
      </c>
    </row>
    <row r="9101" spans="1:2" x14ac:dyDescent="0.25">
      <c r="A9101" s="62">
        <v>42201831</v>
      </c>
      <c r="B9101" s="63" t="s">
        <v>11599</v>
      </c>
    </row>
    <row r="9102" spans="1:2" x14ac:dyDescent="0.25">
      <c r="A9102" s="62">
        <v>42201832</v>
      </c>
      <c r="B9102" s="63" t="s">
        <v>18476</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13364</v>
      </c>
    </row>
    <row r="9107" spans="1:2" x14ac:dyDescent="0.25">
      <c r="A9107" s="62">
        <v>42201837</v>
      </c>
      <c r="B9107" s="63" t="s">
        <v>13799</v>
      </c>
    </row>
    <row r="9108" spans="1:2" x14ac:dyDescent="0.25">
      <c r="A9108" s="62">
        <v>42201838</v>
      </c>
      <c r="B9108" s="63" t="s">
        <v>5674</v>
      </c>
    </row>
    <row r="9109" spans="1:2" x14ac:dyDescent="0.25">
      <c r="A9109" s="62">
        <v>42201839</v>
      </c>
      <c r="B9109" s="63" t="s">
        <v>6060</v>
      </c>
    </row>
    <row r="9110" spans="1:2" x14ac:dyDescent="0.25">
      <c r="A9110" s="62">
        <v>42201840</v>
      </c>
      <c r="B9110" s="63" t="s">
        <v>18557</v>
      </c>
    </row>
    <row r="9111" spans="1:2" x14ac:dyDescent="0.25">
      <c r="A9111" s="62">
        <v>42201841</v>
      </c>
      <c r="B9111" s="63" t="s">
        <v>3590</v>
      </c>
    </row>
    <row r="9112" spans="1:2" x14ac:dyDescent="0.25">
      <c r="A9112" s="62">
        <v>42201901</v>
      </c>
      <c r="B9112" s="63" t="s">
        <v>7150</v>
      </c>
    </row>
    <row r="9113" spans="1:2" x14ac:dyDescent="0.25">
      <c r="A9113" s="62">
        <v>42201902</v>
      </c>
      <c r="B9113" s="63" t="s">
        <v>4663</v>
      </c>
    </row>
    <row r="9114" spans="1:2" x14ac:dyDescent="0.25">
      <c r="A9114" s="62">
        <v>42201903</v>
      </c>
      <c r="B9114" s="63" t="s">
        <v>11031</v>
      </c>
    </row>
    <row r="9115" spans="1:2" x14ac:dyDescent="0.25">
      <c r="A9115" s="62">
        <v>42201904</v>
      </c>
      <c r="B9115" s="63" t="s">
        <v>12534</v>
      </c>
    </row>
    <row r="9116" spans="1:2" x14ac:dyDescent="0.25">
      <c r="A9116" s="62">
        <v>42201905</v>
      </c>
      <c r="B9116" s="63" t="s">
        <v>7527</v>
      </c>
    </row>
    <row r="9117" spans="1:2" x14ac:dyDescent="0.25">
      <c r="A9117" s="62">
        <v>42201906</v>
      </c>
      <c r="B9117" s="63" t="s">
        <v>12811</v>
      </c>
    </row>
    <row r="9118" spans="1:2" x14ac:dyDescent="0.25">
      <c r="A9118" s="62">
        <v>42201907</v>
      </c>
      <c r="B9118" s="63" t="s">
        <v>3834</v>
      </c>
    </row>
    <row r="9119" spans="1:2" x14ac:dyDescent="0.25">
      <c r="A9119" s="62">
        <v>42201908</v>
      </c>
      <c r="B9119" s="63" t="s">
        <v>5579</v>
      </c>
    </row>
    <row r="9120" spans="1:2" x14ac:dyDescent="0.25">
      <c r="A9120" s="62">
        <v>42202001</v>
      </c>
      <c r="B9120" s="63" t="s">
        <v>7826</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16273</v>
      </c>
    </row>
    <row r="9125" spans="1:2" x14ac:dyDescent="0.25">
      <c r="A9125" s="62">
        <v>42202101</v>
      </c>
      <c r="B9125" s="63" t="s">
        <v>14053</v>
      </c>
    </row>
    <row r="9126" spans="1:2" x14ac:dyDescent="0.25">
      <c r="A9126" s="62">
        <v>42202102</v>
      </c>
      <c r="B9126" s="63" t="s">
        <v>10421</v>
      </c>
    </row>
    <row r="9127" spans="1:2" x14ac:dyDescent="0.25">
      <c r="A9127" s="62">
        <v>42202103</v>
      </c>
      <c r="B9127" s="63" t="s">
        <v>7963</v>
      </c>
    </row>
    <row r="9128" spans="1:2" x14ac:dyDescent="0.25">
      <c r="A9128" s="62">
        <v>42202104</v>
      </c>
      <c r="B9128" s="63" t="s">
        <v>10175</v>
      </c>
    </row>
    <row r="9129" spans="1:2" x14ac:dyDescent="0.25">
      <c r="A9129" s="62">
        <v>42202105</v>
      </c>
      <c r="B9129" s="63" t="s">
        <v>7988</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16434</v>
      </c>
    </row>
    <row r="9134" spans="1:2" x14ac:dyDescent="0.25">
      <c r="A9134" s="62">
        <v>42202302</v>
      </c>
      <c r="B9134" s="63" t="s">
        <v>924</v>
      </c>
    </row>
    <row r="9135" spans="1:2" x14ac:dyDescent="0.25">
      <c r="A9135" s="62">
        <v>42202303</v>
      </c>
      <c r="B9135" s="63" t="s">
        <v>11856</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7511</v>
      </c>
    </row>
    <row r="9141" spans="1:2" x14ac:dyDescent="0.25">
      <c r="A9141" s="62">
        <v>42202702</v>
      </c>
      <c r="B9141" s="63" t="s">
        <v>18552</v>
      </c>
    </row>
    <row r="9142" spans="1:2" x14ac:dyDescent="0.25">
      <c r="A9142" s="62">
        <v>42202703</v>
      </c>
      <c r="B9142" s="63" t="s">
        <v>9891</v>
      </c>
    </row>
    <row r="9143" spans="1:2" x14ac:dyDescent="0.25">
      <c r="A9143" s="62">
        <v>42202704</v>
      </c>
      <c r="B9143" s="63" t="s">
        <v>14347</v>
      </c>
    </row>
    <row r="9144" spans="1:2" x14ac:dyDescent="0.25">
      <c r="A9144" s="62">
        <v>42202801</v>
      </c>
      <c r="B9144" s="63" t="s">
        <v>3379</v>
      </c>
    </row>
    <row r="9145" spans="1:2" x14ac:dyDescent="0.25">
      <c r="A9145" s="62">
        <v>42202802</v>
      </c>
      <c r="B9145" s="63" t="s">
        <v>13642</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9641</v>
      </c>
    </row>
    <row r="9150" spans="1:2" x14ac:dyDescent="0.25">
      <c r="A9150" s="62">
        <v>42203202</v>
      </c>
      <c r="B9150" s="63" t="s">
        <v>12204</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10694</v>
      </c>
    </row>
    <row r="9157" spans="1:2" x14ac:dyDescent="0.25">
      <c r="A9157" s="62">
        <v>42203404</v>
      </c>
      <c r="B9157" s="63" t="s">
        <v>6112</v>
      </c>
    </row>
    <row r="9158" spans="1:2" x14ac:dyDescent="0.25">
      <c r="A9158" s="62">
        <v>42203405</v>
      </c>
      <c r="B9158" s="63" t="s">
        <v>14751</v>
      </c>
    </row>
    <row r="9159" spans="1:2" x14ac:dyDescent="0.25">
      <c r="A9159" s="62">
        <v>42203406</v>
      </c>
      <c r="B9159" s="63" t="s">
        <v>13244</v>
      </c>
    </row>
    <row r="9160" spans="1:2" x14ac:dyDescent="0.25">
      <c r="A9160" s="62">
        <v>42203407</v>
      </c>
      <c r="B9160" s="63" t="s">
        <v>8468</v>
      </c>
    </row>
    <row r="9161" spans="1:2" x14ac:dyDescent="0.25">
      <c r="A9161" s="62">
        <v>42203408</v>
      </c>
      <c r="B9161" s="63" t="s">
        <v>1015</v>
      </c>
    </row>
    <row r="9162" spans="1:2" x14ac:dyDescent="0.25">
      <c r="A9162" s="62">
        <v>42203409</v>
      </c>
      <c r="B9162" s="63" t="s">
        <v>12383</v>
      </c>
    </row>
    <row r="9163" spans="1:2" x14ac:dyDescent="0.25">
      <c r="A9163" s="62">
        <v>42203410</v>
      </c>
      <c r="B9163" s="63" t="s">
        <v>3480</v>
      </c>
    </row>
    <row r="9164" spans="1:2" x14ac:dyDescent="0.25">
      <c r="A9164" s="62">
        <v>42203411</v>
      </c>
      <c r="B9164" s="63" t="s">
        <v>17775</v>
      </c>
    </row>
    <row r="9165" spans="1:2" x14ac:dyDescent="0.25">
      <c r="A9165" s="62">
        <v>42203412</v>
      </c>
      <c r="B9165" s="63" t="s">
        <v>8701</v>
      </c>
    </row>
    <row r="9166" spans="1:2" x14ac:dyDescent="0.25">
      <c r="A9166" s="62">
        <v>42203501</v>
      </c>
      <c r="B9166" s="63" t="s">
        <v>12123</v>
      </c>
    </row>
    <row r="9167" spans="1:2" x14ac:dyDescent="0.25">
      <c r="A9167" s="62">
        <v>42203502</v>
      </c>
      <c r="B9167" s="63" t="s">
        <v>9111</v>
      </c>
    </row>
    <row r="9168" spans="1:2" x14ac:dyDescent="0.25">
      <c r="A9168" s="62">
        <v>42203503</v>
      </c>
      <c r="B9168" s="63" t="s">
        <v>13595</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3744</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10170</v>
      </c>
    </row>
    <row r="9183" spans="1:2" x14ac:dyDescent="0.25">
      <c r="A9183" s="62">
        <v>42203709</v>
      </c>
      <c r="B9183" s="63" t="s">
        <v>6928</v>
      </c>
    </row>
    <row r="9184" spans="1:2" x14ac:dyDescent="0.25">
      <c r="A9184" s="62">
        <v>42203710</v>
      </c>
      <c r="B9184" s="63" t="s">
        <v>9348</v>
      </c>
    </row>
    <row r="9185" spans="1:2" x14ac:dyDescent="0.25">
      <c r="A9185" s="62">
        <v>42203801</v>
      </c>
      <c r="B9185" s="63" t="s">
        <v>3051</v>
      </c>
    </row>
    <row r="9186" spans="1:2" x14ac:dyDescent="0.25">
      <c r="A9186" s="62">
        <v>42203802</v>
      </c>
      <c r="B9186" s="63" t="s">
        <v>11758</v>
      </c>
    </row>
    <row r="9187" spans="1:2" x14ac:dyDescent="0.25">
      <c r="A9187" s="62">
        <v>42203803</v>
      </c>
      <c r="B9187" s="63" t="s">
        <v>13646</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17461</v>
      </c>
    </row>
    <row r="9194" spans="1:2" x14ac:dyDescent="0.25">
      <c r="A9194" s="62">
        <v>42204005</v>
      </c>
      <c r="B9194" s="63" t="s">
        <v>2352</v>
      </c>
    </row>
    <row r="9195" spans="1:2" x14ac:dyDescent="0.25">
      <c r="A9195" s="62">
        <v>42204006</v>
      </c>
      <c r="B9195" s="63" t="s">
        <v>10707</v>
      </c>
    </row>
    <row r="9196" spans="1:2" x14ac:dyDescent="0.25">
      <c r="A9196" s="62">
        <v>42204007</v>
      </c>
      <c r="B9196" s="63" t="s">
        <v>17946</v>
      </c>
    </row>
    <row r="9197" spans="1:2" x14ac:dyDescent="0.25">
      <c r="A9197" s="62">
        <v>42204008</v>
      </c>
      <c r="B9197" s="63" t="s">
        <v>11362</v>
      </c>
    </row>
    <row r="9198" spans="1:2" x14ac:dyDescent="0.25">
      <c r="A9198" s="62">
        <v>42211501</v>
      </c>
      <c r="B9198" s="63" t="s">
        <v>17051</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9071</v>
      </c>
    </row>
    <row r="9203" spans="1:2" x14ac:dyDescent="0.25">
      <c r="A9203" s="62">
        <v>42211506</v>
      </c>
      <c r="B9203" s="63" t="s">
        <v>15611</v>
      </c>
    </row>
    <row r="9204" spans="1:2" x14ac:dyDescent="0.25">
      <c r="A9204" s="62">
        <v>42211507</v>
      </c>
      <c r="B9204" s="63" t="s">
        <v>11785</v>
      </c>
    </row>
    <row r="9205" spans="1:2" x14ac:dyDescent="0.25">
      <c r="A9205" s="62">
        <v>42211508</v>
      </c>
      <c r="B9205" s="63" t="s">
        <v>18020</v>
      </c>
    </row>
    <row r="9206" spans="1:2" x14ac:dyDescent="0.25">
      <c r="A9206" s="62">
        <v>42211509</v>
      </c>
      <c r="B9206" s="63" t="s">
        <v>4958</v>
      </c>
    </row>
    <row r="9207" spans="1:2" x14ac:dyDescent="0.25">
      <c r="A9207" s="62">
        <v>42211601</v>
      </c>
      <c r="B9207" s="63" t="s">
        <v>14074</v>
      </c>
    </row>
    <row r="9208" spans="1:2" x14ac:dyDescent="0.25">
      <c r="A9208" s="62">
        <v>42211602</v>
      </c>
      <c r="B9208" s="63" t="s">
        <v>3243</v>
      </c>
    </row>
    <row r="9209" spans="1:2" x14ac:dyDescent="0.25">
      <c r="A9209" s="62">
        <v>42211603</v>
      </c>
      <c r="B9209" s="63" t="s">
        <v>15106</v>
      </c>
    </row>
    <row r="9210" spans="1:2" x14ac:dyDescent="0.25">
      <c r="A9210" s="62">
        <v>42211604</v>
      </c>
      <c r="B9210" s="63" t="s">
        <v>17373</v>
      </c>
    </row>
    <row r="9211" spans="1:2" x14ac:dyDescent="0.25">
      <c r="A9211" s="62">
        <v>42211605</v>
      </c>
      <c r="B9211" s="63" t="s">
        <v>10484</v>
      </c>
    </row>
    <row r="9212" spans="1:2" x14ac:dyDescent="0.25">
      <c r="A9212" s="62">
        <v>42211606</v>
      </c>
      <c r="B9212" s="63" t="s">
        <v>14589</v>
      </c>
    </row>
    <row r="9213" spans="1:2" x14ac:dyDescent="0.25">
      <c r="A9213" s="62">
        <v>42211607</v>
      </c>
      <c r="B9213" s="63" t="s">
        <v>10676</v>
      </c>
    </row>
    <row r="9214" spans="1:2" x14ac:dyDescent="0.25">
      <c r="A9214" s="62">
        <v>42211608</v>
      </c>
      <c r="B9214" s="63" t="s">
        <v>13565</v>
      </c>
    </row>
    <row r="9215" spans="1:2" x14ac:dyDescent="0.25">
      <c r="A9215" s="62">
        <v>42211609</v>
      </c>
      <c r="B9215" s="63" t="s">
        <v>9426</v>
      </c>
    </row>
    <row r="9216" spans="1:2" x14ac:dyDescent="0.25">
      <c r="A9216" s="62">
        <v>42211610</v>
      </c>
      <c r="B9216" s="63" t="s">
        <v>14995</v>
      </c>
    </row>
    <row r="9217" spans="1:2" x14ac:dyDescent="0.25">
      <c r="A9217" s="62">
        <v>42211611</v>
      </c>
      <c r="B9217" s="63" t="s">
        <v>4290</v>
      </c>
    </row>
    <row r="9218" spans="1:2" x14ac:dyDescent="0.25">
      <c r="A9218" s="62">
        <v>42211612</v>
      </c>
      <c r="B9218" s="63" t="s">
        <v>12720</v>
      </c>
    </row>
    <row r="9219" spans="1:2" x14ac:dyDescent="0.25">
      <c r="A9219" s="62">
        <v>42211613</v>
      </c>
      <c r="B9219" s="63" t="s">
        <v>5551</v>
      </c>
    </row>
    <row r="9220" spans="1:2" x14ac:dyDescent="0.25">
      <c r="A9220" s="62">
        <v>42211614</v>
      </c>
      <c r="B9220" s="63" t="s">
        <v>13346</v>
      </c>
    </row>
    <row r="9221" spans="1:2" x14ac:dyDescent="0.25">
      <c r="A9221" s="62">
        <v>42211615</v>
      </c>
      <c r="B9221" s="63" t="s">
        <v>7360</v>
      </c>
    </row>
    <row r="9222" spans="1:2" x14ac:dyDescent="0.25">
      <c r="A9222" s="62">
        <v>42211616</v>
      </c>
      <c r="B9222" s="63" t="s">
        <v>890</v>
      </c>
    </row>
    <row r="9223" spans="1:2" x14ac:dyDescent="0.25">
      <c r="A9223" s="62">
        <v>42211617</v>
      </c>
      <c r="B9223" s="63" t="s">
        <v>14564</v>
      </c>
    </row>
    <row r="9224" spans="1:2" x14ac:dyDescent="0.25">
      <c r="A9224" s="62">
        <v>42211618</v>
      </c>
      <c r="B9224" s="63" t="s">
        <v>18488</v>
      </c>
    </row>
    <row r="9225" spans="1:2" x14ac:dyDescent="0.25">
      <c r="A9225" s="62">
        <v>42211701</v>
      </c>
      <c r="B9225" s="63" t="s">
        <v>7117</v>
      </c>
    </row>
    <row r="9226" spans="1:2" x14ac:dyDescent="0.25">
      <c r="A9226" s="62">
        <v>42211702</v>
      </c>
      <c r="B9226" s="63" t="s">
        <v>13608</v>
      </c>
    </row>
    <row r="9227" spans="1:2" x14ac:dyDescent="0.25">
      <c r="A9227" s="62">
        <v>42211703</v>
      </c>
      <c r="B9227" s="63" t="s">
        <v>17052</v>
      </c>
    </row>
    <row r="9228" spans="1:2" x14ac:dyDescent="0.25">
      <c r="A9228" s="62">
        <v>42211704</v>
      </c>
      <c r="B9228" s="63" t="s">
        <v>4581</v>
      </c>
    </row>
    <row r="9229" spans="1:2" x14ac:dyDescent="0.25">
      <c r="A9229" s="62">
        <v>42211705</v>
      </c>
      <c r="B9229" s="63" t="s">
        <v>4896</v>
      </c>
    </row>
    <row r="9230" spans="1:2" x14ac:dyDescent="0.25">
      <c r="A9230" s="62">
        <v>42211706</v>
      </c>
      <c r="B9230" s="63" t="s">
        <v>16199</v>
      </c>
    </row>
    <row r="9231" spans="1:2" x14ac:dyDescent="0.25">
      <c r="A9231" s="62">
        <v>42211707</v>
      </c>
      <c r="B9231" s="63" t="s">
        <v>14016</v>
      </c>
    </row>
    <row r="9232" spans="1:2" x14ac:dyDescent="0.25">
      <c r="A9232" s="62">
        <v>42211708</v>
      </c>
      <c r="B9232" s="63" t="s">
        <v>18177</v>
      </c>
    </row>
    <row r="9233" spans="1:2" x14ac:dyDescent="0.25">
      <c r="A9233" s="62">
        <v>42211709</v>
      </c>
      <c r="B9233" s="63" t="s">
        <v>13350</v>
      </c>
    </row>
    <row r="9234" spans="1:2" x14ac:dyDescent="0.25">
      <c r="A9234" s="62">
        <v>42211710</v>
      </c>
      <c r="B9234" s="63" t="s">
        <v>15098</v>
      </c>
    </row>
    <row r="9235" spans="1:2" x14ac:dyDescent="0.25">
      <c r="A9235" s="62">
        <v>42211711</v>
      </c>
      <c r="B9235" s="63" t="s">
        <v>5181</v>
      </c>
    </row>
    <row r="9236" spans="1:2" x14ac:dyDescent="0.25">
      <c r="A9236" s="62">
        <v>42211712</v>
      </c>
      <c r="B9236" s="63" t="s">
        <v>14847</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12596</v>
      </c>
    </row>
    <row r="9241" spans="1:2" x14ac:dyDescent="0.25">
      <c r="A9241" s="62">
        <v>42211805</v>
      </c>
      <c r="B9241" s="63" t="s">
        <v>6506</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14788</v>
      </c>
    </row>
    <row r="9248" spans="1:2" x14ac:dyDescent="0.25">
      <c r="A9248" s="62">
        <v>42211812</v>
      </c>
      <c r="B9248" s="63" t="s">
        <v>7755</v>
      </c>
    </row>
    <row r="9249" spans="1:2" x14ac:dyDescent="0.25">
      <c r="A9249" s="62">
        <v>42211813</v>
      </c>
      <c r="B9249" s="63" t="s">
        <v>12077</v>
      </c>
    </row>
    <row r="9250" spans="1:2" x14ac:dyDescent="0.25">
      <c r="A9250" s="62">
        <v>42211901</v>
      </c>
      <c r="B9250" s="63" t="s">
        <v>16981</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9072</v>
      </c>
    </row>
    <row r="9257" spans="1:2" x14ac:dyDescent="0.25">
      <c r="A9257" s="62">
        <v>42211908</v>
      </c>
      <c r="B9257" s="63" t="s">
        <v>16135</v>
      </c>
    </row>
    <row r="9258" spans="1:2" x14ac:dyDescent="0.25">
      <c r="A9258" s="62">
        <v>42211909</v>
      </c>
      <c r="B9258" s="63" t="s">
        <v>14038</v>
      </c>
    </row>
    <row r="9259" spans="1:2" x14ac:dyDescent="0.25">
      <c r="A9259" s="62">
        <v>42211910</v>
      </c>
      <c r="B9259" s="63" t="s">
        <v>18022</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5244</v>
      </c>
    </row>
    <row r="9265" spans="1:2" x14ac:dyDescent="0.25">
      <c r="A9265" s="62">
        <v>42211916</v>
      </c>
      <c r="B9265" s="63" t="s">
        <v>10681</v>
      </c>
    </row>
    <row r="9266" spans="1:2" x14ac:dyDescent="0.25">
      <c r="A9266" s="62">
        <v>42211917</v>
      </c>
      <c r="B9266" s="63" t="s">
        <v>3183</v>
      </c>
    </row>
    <row r="9267" spans="1:2" x14ac:dyDescent="0.25">
      <c r="A9267" s="62">
        <v>42211918</v>
      </c>
      <c r="B9267" s="63" t="s">
        <v>15177</v>
      </c>
    </row>
    <row r="9268" spans="1:2" x14ac:dyDescent="0.25">
      <c r="A9268" s="62">
        <v>42212001</v>
      </c>
      <c r="B9268" s="63" t="s">
        <v>5186</v>
      </c>
    </row>
    <row r="9269" spans="1:2" x14ac:dyDescent="0.25">
      <c r="A9269" s="62">
        <v>42212002</v>
      </c>
      <c r="B9269" s="63" t="s">
        <v>11475</v>
      </c>
    </row>
    <row r="9270" spans="1:2" x14ac:dyDescent="0.25">
      <c r="A9270" s="62">
        <v>42212003</v>
      </c>
      <c r="B9270" s="63" t="s">
        <v>7093</v>
      </c>
    </row>
    <row r="9271" spans="1:2" x14ac:dyDescent="0.25">
      <c r="A9271" s="62">
        <v>42212004</v>
      </c>
      <c r="B9271" s="63" t="s">
        <v>2983</v>
      </c>
    </row>
    <row r="9272" spans="1:2" x14ac:dyDescent="0.25">
      <c r="A9272" s="62">
        <v>42212005</v>
      </c>
      <c r="B9272" s="63" t="s">
        <v>15649</v>
      </c>
    </row>
    <row r="9273" spans="1:2" x14ac:dyDescent="0.25">
      <c r="A9273" s="62">
        <v>42212006</v>
      </c>
      <c r="B9273" s="63" t="s">
        <v>8344</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18117</v>
      </c>
    </row>
    <row r="9281" spans="1:2" x14ac:dyDescent="0.25">
      <c r="A9281" s="62">
        <v>42212107</v>
      </c>
      <c r="B9281" s="63" t="s">
        <v>15377</v>
      </c>
    </row>
    <row r="9282" spans="1:2" x14ac:dyDescent="0.25">
      <c r="A9282" s="62">
        <v>42212108</v>
      </c>
      <c r="B9282" s="63" t="s">
        <v>13152</v>
      </c>
    </row>
    <row r="9283" spans="1:2" x14ac:dyDescent="0.25">
      <c r="A9283" s="62">
        <v>42212109</v>
      </c>
      <c r="B9283" s="63" t="s">
        <v>15301</v>
      </c>
    </row>
    <row r="9284" spans="1:2" x14ac:dyDescent="0.25">
      <c r="A9284" s="62">
        <v>42212110</v>
      </c>
      <c r="B9284" s="63" t="s">
        <v>10062</v>
      </c>
    </row>
    <row r="9285" spans="1:2" x14ac:dyDescent="0.25">
      <c r="A9285" s="62">
        <v>42212111</v>
      </c>
      <c r="B9285" s="63" t="s">
        <v>17213</v>
      </c>
    </row>
    <row r="9286" spans="1:2" x14ac:dyDescent="0.25">
      <c r="A9286" s="62">
        <v>42212112</v>
      </c>
      <c r="B9286" s="63" t="s">
        <v>12227</v>
      </c>
    </row>
    <row r="9287" spans="1:2" x14ac:dyDescent="0.25">
      <c r="A9287" s="62">
        <v>42212113</v>
      </c>
      <c r="B9287" s="63" t="s">
        <v>7586</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15125</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13106</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9152</v>
      </c>
    </row>
    <row r="9308" spans="1:2" x14ac:dyDescent="0.25">
      <c r="A9308" s="62">
        <v>42221602</v>
      </c>
      <c r="B9308" s="63" t="s">
        <v>7852</v>
      </c>
    </row>
    <row r="9309" spans="1:2" x14ac:dyDescent="0.25">
      <c r="A9309" s="62">
        <v>42221603</v>
      </c>
      <c r="B9309" s="63" t="s">
        <v>17091</v>
      </c>
    </row>
    <row r="9310" spans="1:2" x14ac:dyDescent="0.25">
      <c r="A9310" s="62">
        <v>42221604</v>
      </c>
      <c r="B9310" s="63" t="s">
        <v>4740</v>
      </c>
    </row>
    <row r="9311" spans="1:2" x14ac:dyDescent="0.25">
      <c r="A9311" s="62">
        <v>42221605</v>
      </c>
      <c r="B9311" s="63" t="s">
        <v>15321</v>
      </c>
    </row>
    <row r="9312" spans="1:2" x14ac:dyDescent="0.25">
      <c r="A9312" s="62">
        <v>42221606</v>
      </c>
      <c r="B9312" s="63" t="s">
        <v>14565</v>
      </c>
    </row>
    <row r="9313" spans="1:2" x14ac:dyDescent="0.25">
      <c r="A9313" s="62">
        <v>42221607</v>
      </c>
      <c r="B9313" s="63" t="s">
        <v>3113</v>
      </c>
    </row>
    <row r="9314" spans="1:2" x14ac:dyDescent="0.25">
      <c r="A9314" s="62">
        <v>42221608</v>
      </c>
      <c r="B9314" s="63" t="s">
        <v>8177</v>
      </c>
    </row>
    <row r="9315" spans="1:2" x14ac:dyDescent="0.25">
      <c r="A9315" s="62">
        <v>42221609</v>
      </c>
      <c r="B9315" s="63" t="s">
        <v>17940</v>
      </c>
    </row>
    <row r="9316" spans="1:2" x14ac:dyDescent="0.25">
      <c r="A9316" s="62">
        <v>42221610</v>
      </c>
      <c r="B9316" s="63" t="s">
        <v>9778</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10236</v>
      </c>
    </row>
    <row r="9322" spans="1:2" x14ac:dyDescent="0.25">
      <c r="A9322" s="62">
        <v>42221616</v>
      </c>
      <c r="B9322" s="63" t="s">
        <v>8327</v>
      </c>
    </row>
    <row r="9323" spans="1:2" x14ac:dyDescent="0.25">
      <c r="A9323" s="62">
        <v>42221617</v>
      </c>
      <c r="B9323" s="63" t="s">
        <v>9584</v>
      </c>
    </row>
    <row r="9324" spans="1:2" x14ac:dyDescent="0.25">
      <c r="A9324" s="62">
        <v>42221618</v>
      </c>
      <c r="B9324" s="63" t="s">
        <v>10097</v>
      </c>
    </row>
    <row r="9325" spans="1:2" x14ac:dyDescent="0.25">
      <c r="A9325" s="62">
        <v>42221701</v>
      </c>
      <c r="B9325" s="63" t="s">
        <v>5019</v>
      </c>
    </row>
    <row r="9326" spans="1:2" x14ac:dyDescent="0.25">
      <c r="A9326" s="62">
        <v>42221702</v>
      </c>
      <c r="B9326" s="63" t="s">
        <v>7854</v>
      </c>
    </row>
    <row r="9327" spans="1:2" x14ac:dyDescent="0.25">
      <c r="A9327" s="62">
        <v>42221703</v>
      </c>
      <c r="B9327" s="63" t="s">
        <v>4678</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13787</v>
      </c>
    </row>
    <row r="9332" spans="1:2" x14ac:dyDescent="0.25">
      <c r="A9332" s="62">
        <v>42221801</v>
      </c>
      <c r="B9332" s="63" t="s">
        <v>11346</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14293</v>
      </c>
    </row>
    <row r="9337" spans="1:2" x14ac:dyDescent="0.25">
      <c r="A9337" s="62">
        <v>42221903</v>
      </c>
      <c r="B9337" s="63" t="s">
        <v>11486</v>
      </c>
    </row>
    <row r="9338" spans="1:2" x14ac:dyDescent="0.25">
      <c r="A9338" s="62">
        <v>42222001</v>
      </c>
      <c r="B9338" s="63" t="s">
        <v>10906</v>
      </c>
    </row>
    <row r="9339" spans="1:2" x14ac:dyDescent="0.25">
      <c r="A9339" s="62">
        <v>42222002</v>
      </c>
      <c r="B9339" s="63" t="s">
        <v>17930</v>
      </c>
    </row>
    <row r="9340" spans="1:2" x14ac:dyDescent="0.25">
      <c r="A9340" s="62">
        <v>42222003</v>
      </c>
      <c r="B9340" s="63" t="s">
        <v>16002</v>
      </c>
    </row>
    <row r="9341" spans="1:2" x14ac:dyDescent="0.25">
      <c r="A9341" s="62">
        <v>42222004</v>
      </c>
      <c r="B9341" s="63" t="s">
        <v>14521</v>
      </c>
    </row>
    <row r="9342" spans="1:2" x14ac:dyDescent="0.25">
      <c r="A9342" s="62">
        <v>42222005</v>
      </c>
      <c r="B9342" s="63" t="s">
        <v>5948</v>
      </c>
    </row>
    <row r="9343" spans="1:2" x14ac:dyDescent="0.25">
      <c r="A9343" s="62">
        <v>42222006</v>
      </c>
      <c r="B9343" s="63" t="s">
        <v>995</v>
      </c>
    </row>
    <row r="9344" spans="1:2" x14ac:dyDescent="0.25">
      <c r="A9344" s="62">
        <v>42222007</v>
      </c>
      <c r="B9344" s="63" t="s">
        <v>14279</v>
      </c>
    </row>
    <row r="9345" spans="1:2" x14ac:dyDescent="0.25">
      <c r="A9345" s="62">
        <v>42222008</v>
      </c>
      <c r="B9345" s="63" t="s">
        <v>4944</v>
      </c>
    </row>
    <row r="9346" spans="1:2" x14ac:dyDescent="0.25">
      <c r="A9346" s="62">
        <v>42222101</v>
      </c>
      <c r="B9346" s="63" t="s">
        <v>7735</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6406</v>
      </c>
    </row>
    <row r="9354" spans="1:2" x14ac:dyDescent="0.25">
      <c r="A9354" s="62">
        <v>42222303</v>
      </c>
      <c r="B9354" s="63" t="s">
        <v>6528</v>
      </c>
    </row>
    <row r="9355" spans="1:2" x14ac:dyDescent="0.25">
      <c r="A9355" s="62">
        <v>42222304</v>
      </c>
      <c r="B9355" s="63" t="s">
        <v>17665</v>
      </c>
    </row>
    <row r="9356" spans="1:2" x14ac:dyDescent="0.25">
      <c r="A9356" s="62">
        <v>42222305</v>
      </c>
      <c r="B9356" s="63" t="s">
        <v>11125</v>
      </c>
    </row>
    <row r="9357" spans="1:2" x14ac:dyDescent="0.25">
      <c r="A9357" s="62">
        <v>42222306</v>
      </c>
      <c r="B9357" s="63" t="s">
        <v>8500</v>
      </c>
    </row>
    <row r="9358" spans="1:2" x14ac:dyDescent="0.25">
      <c r="A9358" s="62">
        <v>42222307</v>
      </c>
      <c r="B9358" s="63" t="s">
        <v>10366</v>
      </c>
    </row>
    <row r="9359" spans="1:2" x14ac:dyDescent="0.25">
      <c r="A9359" s="62">
        <v>42222308</v>
      </c>
      <c r="B9359" s="63" t="s">
        <v>18142</v>
      </c>
    </row>
    <row r="9360" spans="1:2" x14ac:dyDescent="0.25">
      <c r="A9360" s="62">
        <v>42222309</v>
      </c>
      <c r="B9360" s="63" t="s">
        <v>8623</v>
      </c>
    </row>
    <row r="9361" spans="1:2" x14ac:dyDescent="0.25">
      <c r="A9361" s="62">
        <v>42231501</v>
      </c>
      <c r="B9361" s="63" t="s">
        <v>18027</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2919</v>
      </c>
    </row>
    <row r="9370" spans="1:2" x14ac:dyDescent="0.25">
      <c r="A9370" s="62">
        <v>42231510</v>
      </c>
      <c r="B9370" s="63" t="s">
        <v>7907</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6523</v>
      </c>
    </row>
    <row r="9379" spans="1:2" x14ac:dyDescent="0.25">
      <c r="A9379" s="62">
        <v>42231701</v>
      </c>
      <c r="B9379" s="63" t="s">
        <v>18226</v>
      </c>
    </row>
    <row r="9380" spans="1:2" x14ac:dyDescent="0.25">
      <c r="A9380" s="62">
        <v>42231702</v>
      </c>
      <c r="B9380" s="63" t="s">
        <v>1713</v>
      </c>
    </row>
    <row r="9381" spans="1:2" x14ac:dyDescent="0.25">
      <c r="A9381" s="62">
        <v>42231703</v>
      </c>
      <c r="B9381" s="63" t="s">
        <v>13519</v>
      </c>
    </row>
    <row r="9382" spans="1:2" x14ac:dyDescent="0.25">
      <c r="A9382" s="62">
        <v>42231704</v>
      </c>
      <c r="B9382" s="63" t="s">
        <v>18207</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10004</v>
      </c>
    </row>
    <row r="9387" spans="1:2" x14ac:dyDescent="0.25">
      <c r="A9387" s="62">
        <v>42231804</v>
      </c>
      <c r="B9387" s="63" t="s">
        <v>16749</v>
      </c>
    </row>
    <row r="9388" spans="1:2" x14ac:dyDescent="0.25">
      <c r="A9388" s="62">
        <v>42231805</v>
      </c>
      <c r="B9388" s="63" t="s">
        <v>14125</v>
      </c>
    </row>
    <row r="9389" spans="1:2" x14ac:dyDescent="0.25">
      <c r="A9389" s="62">
        <v>42231806</v>
      </c>
      <c r="B9389" s="63" t="s">
        <v>3248</v>
      </c>
    </row>
    <row r="9390" spans="1:2" x14ac:dyDescent="0.25">
      <c r="A9390" s="62">
        <v>42231807</v>
      </c>
      <c r="B9390" s="63" t="s">
        <v>8088</v>
      </c>
    </row>
    <row r="9391" spans="1:2" x14ac:dyDescent="0.25">
      <c r="A9391" s="62">
        <v>42231901</v>
      </c>
      <c r="B9391" s="63" t="s">
        <v>9368</v>
      </c>
    </row>
    <row r="9392" spans="1:2" x14ac:dyDescent="0.25">
      <c r="A9392" s="62">
        <v>42231902</v>
      </c>
      <c r="B9392" s="63" t="s">
        <v>6253</v>
      </c>
    </row>
    <row r="9393" spans="1:2" x14ac:dyDescent="0.25">
      <c r="A9393" s="62">
        <v>42231903</v>
      </c>
      <c r="B9393" s="63" t="s">
        <v>10779</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9571</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17796</v>
      </c>
    </row>
    <row r="9404" spans="1:2" x14ac:dyDescent="0.25">
      <c r="A9404" s="62">
        <v>42241509</v>
      </c>
      <c r="B9404" s="63" t="s">
        <v>6728</v>
      </c>
    </row>
    <row r="9405" spans="1:2" x14ac:dyDescent="0.25">
      <c r="A9405" s="62">
        <v>42241510</v>
      </c>
      <c r="B9405" s="63" t="s">
        <v>7291</v>
      </c>
    </row>
    <row r="9406" spans="1:2" x14ac:dyDescent="0.25">
      <c r="A9406" s="62">
        <v>42241511</v>
      </c>
      <c r="B9406" s="63" t="s">
        <v>11477</v>
      </c>
    </row>
    <row r="9407" spans="1:2" x14ac:dyDescent="0.25">
      <c r="A9407" s="62">
        <v>42241512</v>
      </c>
      <c r="B9407" s="63" t="s">
        <v>15054</v>
      </c>
    </row>
    <row r="9408" spans="1:2" x14ac:dyDescent="0.25">
      <c r="A9408" s="62">
        <v>42241513</v>
      </c>
      <c r="B9408" s="63" t="s">
        <v>4217</v>
      </c>
    </row>
    <row r="9409" spans="1:2" x14ac:dyDescent="0.25">
      <c r="A9409" s="62">
        <v>42241514</v>
      </c>
      <c r="B9409" s="63" t="s">
        <v>16639</v>
      </c>
    </row>
    <row r="9410" spans="1:2" x14ac:dyDescent="0.25">
      <c r="A9410" s="62">
        <v>42241515</v>
      </c>
      <c r="B9410" s="63" t="s">
        <v>17241</v>
      </c>
    </row>
    <row r="9411" spans="1:2" x14ac:dyDescent="0.25">
      <c r="A9411" s="62">
        <v>42241601</v>
      </c>
      <c r="B9411" s="63" t="s">
        <v>8816</v>
      </c>
    </row>
    <row r="9412" spans="1:2" x14ac:dyDescent="0.25">
      <c r="A9412" s="62">
        <v>42241602</v>
      </c>
      <c r="B9412" s="63" t="s">
        <v>6666</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14518</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3148</v>
      </c>
    </row>
    <row r="9428" spans="1:2" x14ac:dyDescent="0.25">
      <c r="A9428" s="62">
        <v>42241804</v>
      </c>
      <c r="B9428" s="63" t="s">
        <v>8545</v>
      </c>
    </row>
    <row r="9429" spans="1:2" x14ac:dyDescent="0.25">
      <c r="A9429" s="62">
        <v>42241805</v>
      </c>
      <c r="B9429" s="63" t="s">
        <v>9695</v>
      </c>
    </row>
    <row r="9430" spans="1:2" x14ac:dyDescent="0.25">
      <c r="A9430" s="62">
        <v>42241806</v>
      </c>
      <c r="B9430" s="63" t="s">
        <v>18779</v>
      </c>
    </row>
    <row r="9431" spans="1:2" x14ac:dyDescent="0.25">
      <c r="A9431" s="62">
        <v>42241807</v>
      </c>
      <c r="B9431" s="63" t="s">
        <v>11871</v>
      </c>
    </row>
    <row r="9432" spans="1:2" x14ac:dyDescent="0.25">
      <c r="A9432" s="62">
        <v>42241808</v>
      </c>
      <c r="B9432" s="63" t="s">
        <v>8383</v>
      </c>
    </row>
    <row r="9433" spans="1:2" x14ac:dyDescent="0.25">
      <c r="A9433" s="62">
        <v>42241809</v>
      </c>
      <c r="B9433" s="63" t="s">
        <v>8215</v>
      </c>
    </row>
    <row r="9434" spans="1:2" x14ac:dyDescent="0.25">
      <c r="A9434" s="62">
        <v>42241810</v>
      </c>
      <c r="B9434" s="63" t="s">
        <v>10636</v>
      </c>
    </row>
    <row r="9435" spans="1:2" x14ac:dyDescent="0.25">
      <c r="A9435" s="62">
        <v>42241811</v>
      </c>
      <c r="B9435" s="63" t="s">
        <v>12480</v>
      </c>
    </row>
    <row r="9436" spans="1:2" x14ac:dyDescent="0.25">
      <c r="A9436" s="62">
        <v>42241901</v>
      </c>
      <c r="B9436" s="63" t="s">
        <v>17690</v>
      </c>
    </row>
    <row r="9437" spans="1:2" x14ac:dyDescent="0.25">
      <c r="A9437" s="62">
        <v>42241902</v>
      </c>
      <c r="B9437" s="63" t="s">
        <v>3676</v>
      </c>
    </row>
    <row r="9438" spans="1:2" x14ac:dyDescent="0.25">
      <c r="A9438" s="62">
        <v>42242001</v>
      </c>
      <c r="B9438" s="63" t="s">
        <v>12882</v>
      </c>
    </row>
    <row r="9439" spans="1:2" x14ac:dyDescent="0.25">
      <c r="A9439" s="62">
        <v>42242002</v>
      </c>
      <c r="B9439" s="63" t="s">
        <v>7949</v>
      </c>
    </row>
    <row r="9440" spans="1:2" x14ac:dyDescent="0.25">
      <c r="A9440" s="62">
        <v>42242003</v>
      </c>
      <c r="B9440" s="63" t="s">
        <v>14956</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13134</v>
      </c>
    </row>
    <row r="9445" spans="1:2" x14ac:dyDescent="0.25">
      <c r="A9445" s="62">
        <v>42242104</v>
      </c>
      <c r="B9445" s="63" t="s">
        <v>18787</v>
      </c>
    </row>
    <row r="9446" spans="1:2" x14ac:dyDescent="0.25">
      <c r="A9446" s="62">
        <v>42242105</v>
      </c>
      <c r="B9446" s="63" t="s">
        <v>9047</v>
      </c>
    </row>
    <row r="9447" spans="1:2" x14ac:dyDescent="0.25">
      <c r="A9447" s="62">
        <v>42242106</v>
      </c>
      <c r="B9447" s="63" t="s">
        <v>11471</v>
      </c>
    </row>
    <row r="9448" spans="1:2" x14ac:dyDescent="0.25">
      <c r="A9448" s="62">
        <v>42242107</v>
      </c>
      <c r="B9448" s="63" t="s">
        <v>5207</v>
      </c>
    </row>
    <row r="9449" spans="1:2" x14ac:dyDescent="0.25">
      <c r="A9449" s="62">
        <v>42242108</v>
      </c>
      <c r="B9449" s="63" t="s">
        <v>17144</v>
      </c>
    </row>
    <row r="9450" spans="1:2" x14ac:dyDescent="0.25">
      <c r="A9450" s="62">
        <v>42242109</v>
      </c>
      <c r="B9450" s="63" t="s">
        <v>7923</v>
      </c>
    </row>
    <row r="9451" spans="1:2" x14ac:dyDescent="0.25">
      <c r="A9451" s="62">
        <v>42242301</v>
      </c>
      <c r="B9451" s="63" t="s">
        <v>7046</v>
      </c>
    </row>
    <row r="9452" spans="1:2" x14ac:dyDescent="0.25">
      <c r="A9452" s="62">
        <v>42242302</v>
      </c>
      <c r="B9452" s="63" t="s">
        <v>5123</v>
      </c>
    </row>
    <row r="9453" spans="1:2" x14ac:dyDescent="0.25">
      <c r="A9453" s="62">
        <v>42251501</v>
      </c>
      <c r="B9453" s="63" t="s">
        <v>17112</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10617</v>
      </c>
    </row>
    <row r="9459" spans="1:2" x14ac:dyDescent="0.25">
      <c r="A9459" s="62">
        <v>42251601</v>
      </c>
      <c r="B9459" s="63" t="s">
        <v>8205</v>
      </c>
    </row>
    <row r="9460" spans="1:2" x14ac:dyDescent="0.25">
      <c r="A9460" s="62">
        <v>42251602</v>
      </c>
      <c r="B9460" s="63" t="s">
        <v>13323</v>
      </c>
    </row>
    <row r="9461" spans="1:2" x14ac:dyDescent="0.25">
      <c r="A9461" s="62">
        <v>42251603</v>
      </c>
      <c r="B9461" s="63" t="s">
        <v>17233</v>
      </c>
    </row>
    <row r="9462" spans="1:2" x14ac:dyDescent="0.25">
      <c r="A9462" s="62">
        <v>42251604</v>
      </c>
      <c r="B9462" s="63" t="s">
        <v>14406</v>
      </c>
    </row>
    <row r="9463" spans="1:2" x14ac:dyDescent="0.25">
      <c r="A9463" s="62">
        <v>42251605</v>
      </c>
      <c r="B9463" s="63" t="s">
        <v>431</v>
      </c>
    </row>
    <row r="9464" spans="1:2" x14ac:dyDescent="0.25">
      <c r="A9464" s="62">
        <v>42251606</v>
      </c>
      <c r="B9464" s="63" t="s">
        <v>17527</v>
      </c>
    </row>
    <row r="9465" spans="1:2" x14ac:dyDescent="0.25">
      <c r="A9465" s="62">
        <v>42251607</v>
      </c>
      <c r="B9465" s="63" t="s">
        <v>8313</v>
      </c>
    </row>
    <row r="9466" spans="1:2" x14ac:dyDescent="0.25">
      <c r="A9466" s="62">
        <v>42251608</v>
      </c>
      <c r="B9466" s="63" t="s">
        <v>12352</v>
      </c>
    </row>
    <row r="9467" spans="1:2" x14ac:dyDescent="0.25">
      <c r="A9467" s="62">
        <v>42251609</v>
      </c>
      <c r="B9467" s="63" t="s">
        <v>17762</v>
      </c>
    </row>
    <row r="9468" spans="1:2" x14ac:dyDescent="0.25">
      <c r="A9468" s="62">
        <v>42251610</v>
      </c>
      <c r="B9468" s="63" t="s">
        <v>13767</v>
      </c>
    </row>
    <row r="9469" spans="1:2" x14ac:dyDescent="0.25">
      <c r="A9469" s="62">
        <v>42251611</v>
      </c>
      <c r="B9469" s="63" t="s">
        <v>12336</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10186</v>
      </c>
    </row>
    <row r="9474" spans="1:2" x14ac:dyDescent="0.25">
      <c r="A9474" s="62">
        <v>42251616</v>
      </c>
      <c r="B9474" s="63" t="s">
        <v>6513</v>
      </c>
    </row>
    <row r="9475" spans="1:2" x14ac:dyDescent="0.25">
      <c r="A9475" s="62">
        <v>42251617</v>
      </c>
      <c r="B9475" s="63" t="s">
        <v>10595</v>
      </c>
    </row>
    <row r="9476" spans="1:2" x14ac:dyDescent="0.25">
      <c r="A9476" s="62">
        <v>42251618</v>
      </c>
      <c r="B9476" s="63" t="s">
        <v>13163</v>
      </c>
    </row>
    <row r="9477" spans="1:2" x14ac:dyDescent="0.25">
      <c r="A9477" s="62">
        <v>42251619</v>
      </c>
      <c r="B9477" s="63" t="s">
        <v>2746</v>
      </c>
    </row>
    <row r="9478" spans="1:2" x14ac:dyDescent="0.25">
      <c r="A9478" s="62">
        <v>42251620</v>
      </c>
      <c r="B9478" s="63" t="s">
        <v>8716</v>
      </c>
    </row>
    <row r="9479" spans="1:2" x14ac:dyDescent="0.25">
      <c r="A9479" s="62">
        <v>42251621</v>
      </c>
      <c r="B9479" s="63" t="s">
        <v>15062</v>
      </c>
    </row>
    <row r="9480" spans="1:2" x14ac:dyDescent="0.25">
      <c r="A9480" s="62">
        <v>42251622</v>
      </c>
      <c r="B9480" s="63" t="s">
        <v>7466</v>
      </c>
    </row>
    <row r="9481" spans="1:2" x14ac:dyDescent="0.25">
      <c r="A9481" s="62">
        <v>42251623</v>
      </c>
      <c r="B9481" s="63" t="s">
        <v>58</v>
      </c>
    </row>
    <row r="9482" spans="1:2" x14ac:dyDescent="0.25">
      <c r="A9482" s="62">
        <v>42251624</v>
      </c>
      <c r="B9482" s="63" t="s">
        <v>13696</v>
      </c>
    </row>
    <row r="9483" spans="1:2" x14ac:dyDescent="0.25">
      <c r="A9483" s="62">
        <v>42251701</v>
      </c>
      <c r="B9483" s="63" t="s">
        <v>15122</v>
      </c>
    </row>
    <row r="9484" spans="1:2" x14ac:dyDescent="0.25">
      <c r="A9484" s="62">
        <v>42251702</v>
      </c>
      <c r="B9484" s="63" t="s">
        <v>8130</v>
      </c>
    </row>
    <row r="9485" spans="1:2" x14ac:dyDescent="0.25">
      <c r="A9485" s="62">
        <v>42251703</v>
      </c>
      <c r="B9485" s="63" t="s">
        <v>8284</v>
      </c>
    </row>
    <row r="9486" spans="1:2" x14ac:dyDescent="0.25">
      <c r="A9486" s="62">
        <v>42251704</v>
      </c>
      <c r="B9486" s="63" t="s">
        <v>12583</v>
      </c>
    </row>
    <row r="9487" spans="1:2" x14ac:dyDescent="0.25">
      <c r="A9487" s="62">
        <v>42251705</v>
      </c>
      <c r="B9487" s="63" t="s">
        <v>12749</v>
      </c>
    </row>
    <row r="9488" spans="1:2" x14ac:dyDescent="0.25">
      <c r="A9488" s="62">
        <v>42251706</v>
      </c>
      <c r="B9488" s="63" t="s">
        <v>13699</v>
      </c>
    </row>
    <row r="9489" spans="1:2" x14ac:dyDescent="0.25">
      <c r="A9489" s="62">
        <v>42251801</v>
      </c>
      <c r="B9489" s="63" t="s">
        <v>15300</v>
      </c>
    </row>
    <row r="9490" spans="1:2" x14ac:dyDescent="0.25">
      <c r="A9490" s="62">
        <v>42251802</v>
      </c>
      <c r="B9490" s="63" t="s">
        <v>7470</v>
      </c>
    </row>
    <row r="9491" spans="1:2" x14ac:dyDescent="0.25">
      <c r="A9491" s="62">
        <v>42251803</v>
      </c>
      <c r="B9491" s="63" t="s">
        <v>17988</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12729</v>
      </c>
    </row>
    <row r="9498" spans="1:2" x14ac:dyDescent="0.25">
      <c r="A9498" s="62">
        <v>42261505</v>
      </c>
      <c r="B9498" s="63" t="s">
        <v>7277</v>
      </c>
    </row>
    <row r="9499" spans="1:2" x14ac:dyDescent="0.25">
      <c r="A9499" s="62">
        <v>42261506</v>
      </c>
      <c r="B9499" s="63" t="s">
        <v>13706</v>
      </c>
    </row>
    <row r="9500" spans="1:2" x14ac:dyDescent="0.25">
      <c r="A9500" s="62">
        <v>42261507</v>
      </c>
      <c r="B9500" s="63" t="s">
        <v>3814</v>
      </c>
    </row>
    <row r="9501" spans="1:2" x14ac:dyDescent="0.25">
      <c r="A9501" s="62">
        <v>42261508</v>
      </c>
      <c r="B9501" s="63" t="s">
        <v>12608</v>
      </c>
    </row>
    <row r="9502" spans="1:2" x14ac:dyDescent="0.25">
      <c r="A9502" s="62">
        <v>42261509</v>
      </c>
      <c r="B9502" s="63" t="s">
        <v>84</v>
      </c>
    </row>
    <row r="9503" spans="1:2" x14ac:dyDescent="0.25">
      <c r="A9503" s="62">
        <v>42261510</v>
      </c>
      <c r="B9503" s="63" t="s">
        <v>17954</v>
      </c>
    </row>
    <row r="9504" spans="1:2" x14ac:dyDescent="0.25">
      <c r="A9504" s="62">
        <v>42261511</v>
      </c>
      <c r="B9504" s="63" t="s">
        <v>8647</v>
      </c>
    </row>
    <row r="9505" spans="1:2" x14ac:dyDescent="0.25">
      <c r="A9505" s="62">
        <v>42261512</v>
      </c>
      <c r="B9505" s="63" t="s">
        <v>11029</v>
      </c>
    </row>
    <row r="9506" spans="1:2" x14ac:dyDescent="0.25">
      <c r="A9506" s="62">
        <v>42261513</v>
      </c>
      <c r="B9506" s="63" t="s">
        <v>12478</v>
      </c>
    </row>
    <row r="9507" spans="1:2" x14ac:dyDescent="0.25">
      <c r="A9507" s="62">
        <v>42261514</v>
      </c>
      <c r="B9507" s="63" t="s">
        <v>5707</v>
      </c>
    </row>
    <row r="9508" spans="1:2" x14ac:dyDescent="0.25">
      <c r="A9508" s="62">
        <v>42261515</v>
      </c>
      <c r="B9508" s="63" t="s">
        <v>18676</v>
      </c>
    </row>
    <row r="9509" spans="1:2" x14ac:dyDescent="0.25">
      <c r="A9509" s="62">
        <v>42261516</v>
      </c>
      <c r="B9509" s="63" t="s">
        <v>5986</v>
      </c>
    </row>
    <row r="9510" spans="1:2" x14ac:dyDescent="0.25">
      <c r="A9510" s="62">
        <v>42261601</v>
      </c>
      <c r="B9510" s="63" t="s">
        <v>18006</v>
      </c>
    </row>
    <row r="9511" spans="1:2" x14ac:dyDescent="0.25">
      <c r="A9511" s="62">
        <v>42261602</v>
      </c>
      <c r="B9511" s="63" t="s">
        <v>8529</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13577</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18469</v>
      </c>
    </row>
    <row r="9524" spans="1:2" x14ac:dyDescent="0.25">
      <c r="A9524" s="62">
        <v>42261702</v>
      </c>
      <c r="B9524" s="63" t="s">
        <v>6169</v>
      </c>
    </row>
    <row r="9525" spans="1:2" x14ac:dyDescent="0.25">
      <c r="A9525" s="62">
        <v>42261703</v>
      </c>
      <c r="B9525" s="63" t="s">
        <v>12195</v>
      </c>
    </row>
    <row r="9526" spans="1:2" x14ac:dyDescent="0.25">
      <c r="A9526" s="62">
        <v>42261704</v>
      </c>
      <c r="B9526" s="63" t="s">
        <v>10117</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13379</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13541</v>
      </c>
    </row>
    <row r="9535" spans="1:2" x14ac:dyDescent="0.25">
      <c r="A9535" s="62">
        <v>42261806</v>
      </c>
      <c r="B9535" s="63" t="s">
        <v>11343</v>
      </c>
    </row>
    <row r="9536" spans="1:2" x14ac:dyDescent="0.25">
      <c r="A9536" s="62">
        <v>42261807</v>
      </c>
      <c r="B9536" s="63" t="s">
        <v>3032</v>
      </c>
    </row>
    <row r="9537" spans="1:2" x14ac:dyDescent="0.25">
      <c r="A9537" s="62">
        <v>42261808</v>
      </c>
      <c r="B9537" s="63" t="s">
        <v>6222</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10024</v>
      </c>
    </row>
    <row r="9546" spans="1:2" x14ac:dyDescent="0.25">
      <c r="A9546" s="62">
        <v>42262003</v>
      </c>
      <c r="B9546" s="63" t="s">
        <v>16760</v>
      </c>
    </row>
    <row r="9547" spans="1:2" x14ac:dyDescent="0.25">
      <c r="A9547" s="62">
        <v>42262004</v>
      </c>
      <c r="B9547" s="63" t="s">
        <v>15442</v>
      </c>
    </row>
    <row r="9548" spans="1:2" x14ac:dyDescent="0.25">
      <c r="A9548" s="62">
        <v>42262005</v>
      </c>
      <c r="B9548" s="63" t="s">
        <v>7815</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3757</v>
      </c>
    </row>
    <row r="9557" spans="1:2" x14ac:dyDescent="0.25">
      <c r="A9557" s="62">
        <v>42271501</v>
      </c>
      <c r="B9557" s="63" t="s">
        <v>16183</v>
      </c>
    </row>
    <row r="9558" spans="1:2" x14ac:dyDescent="0.25">
      <c r="A9558" s="62">
        <v>42271502</v>
      </c>
      <c r="B9558" s="63" t="s">
        <v>17513</v>
      </c>
    </row>
    <row r="9559" spans="1:2" x14ac:dyDescent="0.25">
      <c r="A9559" s="62">
        <v>42271503</v>
      </c>
      <c r="B9559" s="63" t="s">
        <v>8831</v>
      </c>
    </row>
    <row r="9560" spans="1:2" x14ac:dyDescent="0.25">
      <c r="A9560" s="62">
        <v>42271504</v>
      </c>
      <c r="B9560" s="63" t="s">
        <v>17475</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15031</v>
      </c>
    </row>
    <row r="9573" spans="1:2" x14ac:dyDescent="0.25">
      <c r="A9573" s="62">
        <v>42271611</v>
      </c>
      <c r="B9573" s="63" t="s">
        <v>11751</v>
      </c>
    </row>
    <row r="9574" spans="1:2" x14ac:dyDescent="0.25">
      <c r="A9574" s="62">
        <v>42271612</v>
      </c>
      <c r="B9574" s="63" t="s">
        <v>16964</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9031</v>
      </c>
    </row>
    <row r="9586" spans="1:2" x14ac:dyDescent="0.25">
      <c r="A9586" s="62">
        <v>42271706</v>
      </c>
      <c r="B9586" s="63" t="s">
        <v>10647</v>
      </c>
    </row>
    <row r="9587" spans="1:2" x14ac:dyDescent="0.25">
      <c r="A9587" s="62">
        <v>42271707</v>
      </c>
      <c r="B9587" s="63" t="s">
        <v>16809</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6065</v>
      </c>
    </row>
    <row r="9592" spans="1:2" x14ac:dyDescent="0.25">
      <c r="A9592" s="62">
        <v>42271712</v>
      </c>
      <c r="B9592" s="63" t="s">
        <v>16735</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11807</v>
      </c>
    </row>
    <row r="9601" spans="1:2" x14ac:dyDescent="0.25">
      <c r="A9601" s="62">
        <v>42271721</v>
      </c>
      <c r="B9601" s="63" t="s">
        <v>14330</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4128</v>
      </c>
    </row>
    <row r="9606" spans="1:2" x14ac:dyDescent="0.25">
      <c r="A9606" s="62">
        <v>42271902</v>
      </c>
      <c r="B9606" s="63" t="s">
        <v>6974</v>
      </c>
    </row>
    <row r="9607" spans="1:2" x14ac:dyDescent="0.25">
      <c r="A9607" s="62">
        <v>42271903</v>
      </c>
      <c r="B9607" s="63" t="s">
        <v>9100</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12344</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15943</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14903</v>
      </c>
    </row>
    <row r="9625" spans="1:2" x14ac:dyDescent="0.25">
      <c r="A9625" s="62">
        <v>42272006</v>
      </c>
      <c r="B9625" s="63" t="s">
        <v>5191</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11690</v>
      </c>
    </row>
    <row r="9631" spans="1:2" x14ac:dyDescent="0.25">
      <c r="A9631" s="62">
        <v>42272012</v>
      </c>
      <c r="B9631" s="63" t="s">
        <v>18721</v>
      </c>
    </row>
    <row r="9632" spans="1:2" x14ac:dyDescent="0.25">
      <c r="A9632" s="62">
        <v>42272013</v>
      </c>
      <c r="B9632" s="63" t="s">
        <v>9390</v>
      </c>
    </row>
    <row r="9633" spans="1:2" x14ac:dyDescent="0.25">
      <c r="A9633" s="62">
        <v>42272014</v>
      </c>
      <c r="B9633" s="63" t="s">
        <v>284</v>
      </c>
    </row>
    <row r="9634" spans="1:2" x14ac:dyDescent="0.25">
      <c r="A9634" s="62">
        <v>42272015</v>
      </c>
      <c r="B9634" s="63" t="s">
        <v>13875</v>
      </c>
    </row>
    <row r="9635" spans="1:2" x14ac:dyDescent="0.25">
      <c r="A9635" s="62">
        <v>42272016</v>
      </c>
      <c r="B9635" s="63" t="s">
        <v>16693</v>
      </c>
    </row>
    <row r="9636" spans="1:2" x14ac:dyDescent="0.25">
      <c r="A9636" s="62">
        <v>42272017</v>
      </c>
      <c r="B9636" s="63" t="s">
        <v>15050</v>
      </c>
    </row>
    <row r="9637" spans="1:2" x14ac:dyDescent="0.25">
      <c r="A9637" s="62">
        <v>42272101</v>
      </c>
      <c r="B9637" s="63" t="s">
        <v>10830</v>
      </c>
    </row>
    <row r="9638" spans="1:2" x14ac:dyDescent="0.25">
      <c r="A9638" s="62">
        <v>42272102</v>
      </c>
      <c r="B9638" s="63" t="s">
        <v>14019</v>
      </c>
    </row>
    <row r="9639" spans="1:2" x14ac:dyDescent="0.25">
      <c r="A9639" s="62">
        <v>42272201</v>
      </c>
      <c r="B9639" s="63" t="s">
        <v>6884</v>
      </c>
    </row>
    <row r="9640" spans="1:2" x14ac:dyDescent="0.25">
      <c r="A9640" s="62">
        <v>42272202</v>
      </c>
      <c r="B9640" s="63" t="s">
        <v>8352</v>
      </c>
    </row>
    <row r="9641" spans="1:2" x14ac:dyDescent="0.25">
      <c r="A9641" s="62">
        <v>42272203</v>
      </c>
      <c r="B9641" s="63" t="s">
        <v>18669</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15012</v>
      </c>
    </row>
    <row r="9647" spans="1:2" x14ac:dyDescent="0.25">
      <c r="A9647" s="62">
        <v>42272209</v>
      </c>
      <c r="B9647" s="63" t="s">
        <v>14695</v>
      </c>
    </row>
    <row r="9648" spans="1:2" x14ac:dyDescent="0.25">
      <c r="A9648" s="62">
        <v>42272210</v>
      </c>
      <c r="B9648" s="63" t="s">
        <v>4524</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3696</v>
      </c>
    </row>
    <row r="9656" spans="1:2" x14ac:dyDescent="0.25">
      <c r="A9656" s="62">
        <v>42272218</v>
      </c>
      <c r="B9656" s="63" t="s">
        <v>7135</v>
      </c>
    </row>
    <row r="9657" spans="1:2" x14ac:dyDescent="0.25">
      <c r="A9657" s="62">
        <v>42272219</v>
      </c>
      <c r="B9657" s="63" t="s">
        <v>16786</v>
      </c>
    </row>
    <row r="9658" spans="1:2" x14ac:dyDescent="0.25">
      <c r="A9658" s="62">
        <v>42272220</v>
      </c>
      <c r="B9658" s="63" t="s">
        <v>3559</v>
      </c>
    </row>
    <row r="9659" spans="1:2" x14ac:dyDescent="0.25">
      <c r="A9659" s="62">
        <v>42272221</v>
      </c>
      <c r="B9659" s="63" t="s">
        <v>14447</v>
      </c>
    </row>
    <row r="9660" spans="1:2" x14ac:dyDescent="0.25">
      <c r="A9660" s="62">
        <v>42272222</v>
      </c>
      <c r="B9660" s="63" t="s">
        <v>13478</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11587</v>
      </c>
    </row>
    <row r="9665" spans="1:2" x14ac:dyDescent="0.25">
      <c r="A9665" s="62">
        <v>42272302</v>
      </c>
      <c r="B9665" s="63" t="s">
        <v>9367</v>
      </c>
    </row>
    <row r="9666" spans="1:2" x14ac:dyDescent="0.25">
      <c r="A9666" s="62">
        <v>42272303</v>
      </c>
      <c r="B9666" s="63" t="s">
        <v>12522</v>
      </c>
    </row>
    <row r="9667" spans="1:2" x14ac:dyDescent="0.25">
      <c r="A9667" s="62">
        <v>42272304</v>
      </c>
      <c r="B9667" s="63" t="s">
        <v>3659</v>
      </c>
    </row>
    <row r="9668" spans="1:2" x14ac:dyDescent="0.25">
      <c r="A9668" s="62">
        <v>42272305</v>
      </c>
      <c r="B9668" s="63" t="s">
        <v>3166</v>
      </c>
    </row>
    <row r="9669" spans="1:2" x14ac:dyDescent="0.25">
      <c r="A9669" s="62">
        <v>42272306</v>
      </c>
      <c r="B9669" s="63" t="s">
        <v>14145</v>
      </c>
    </row>
    <row r="9670" spans="1:2" x14ac:dyDescent="0.25">
      <c r="A9670" s="62">
        <v>42272307</v>
      </c>
      <c r="B9670" s="63" t="s">
        <v>15015</v>
      </c>
    </row>
    <row r="9671" spans="1:2" x14ac:dyDescent="0.25">
      <c r="A9671" s="62">
        <v>42272401</v>
      </c>
      <c r="B9671" s="63" t="s">
        <v>14542</v>
      </c>
    </row>
    <row r="9672" spans="1:2" x14ac:dyDescent="0.25">
      <c r="A9672" s="62">
        <v>42272402</v>
      </c>
      <c r="B9672" s="63" t="s">
        <v>7487</v>
      </c>
    </row>
    <row r="9673" spans="1:2" x14ac:dyDescent="0.25">
      <c r="A9673" s="62">
        <v>42272403</v>
      </c>
      <c r="B9673" s="63" t="s">
        <v>3735</v>
      </c>
    </row>
    <row r="9674" spans="1:2" x14ac:dyDescent="0.25">
      <c r="A9674" s="62">
        <v>42272404</v>
      </c>
      <c r="B9674" s="63" t="s">
        <v>14799</v>
      </c>
    </row>
    <row r="9675" spans="1:2" x14ac:dyDescent="0.25">
      <c r="A9675" s="62">
        <v>42272501</v>
      </c>
      <c r="B9675" s="63" t="s">
        <v>9141</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9460</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18613</v>
      </c>
    </row>
    <row r="9696" spans="1:2" x14ac:dyDescent="0.25">
      <c r="A9696" s="62">
        <v>42281514</v>
      </c>
      <c r="B9696" s="63" t="s">
        <v>9491</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15232</v>
      </c>
    </row>
    <row r="9702" spans="1:2" x14ac:dyDescent="0.25">
      <c r="A9702" s="62">
        <v>42281520</v>
      </c>
      <c r="B9702" s="63" t="s">
        <v>9880</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14510</v>
      </c>
    </row>
    <row r="9709" spans="1:2" x14ac:dyDescent="0.25">
      <c r="A9709" s="62">
        <v>42281603</v>
      </c>
      <c r="B9709" s="63" t="s">
        <v>18728</v>
      </c>
    </row>
    <row r="9710" spans="1:2" x14ac:dyDescent="0.25">
      <c r="A9710" s="62">
        <v>42281604</v>
      </c>
      <c r="B9710" s="63" t="s">
        <v>7753</v>
      </c>
    </row>
    <row r="9711" spans="1:2" x14ac:dyDescent="0.25">
      <c r="A9711" s="62">
        <v>42281605</v>
      </c>
      <c r="B9711" s="63" t="s">
        <v>62</v>
      </c>
    </row>
    <row r="9712" spans="1:2" x14ac:dyDescent="0.25">
      <c r="A9712" s="62">
        <v>42281606</v>
      </c>
      <c r="B9712" s="63" t="s">
        <v>12611</v>
      </c>
    </row>
    <row r="9713" spans="1:2" x14ac:dyDescent="0.25">
      <c r="A9713" s="62">
        <v>42281701</v>
      </c>
      <c r="B9713" s="63" t="s">
        <v>17349</v>
      </c>
    </row>
    <row r="9714" spans="1:2" x14ac:dyDescent="0.25">
      <c r="A9714" s="62">
        <v>42281702</v>
      </c>
      <c r="B9714" s="63" t="s">
        <v>12676</v>
      </c>
    </row>
    <row r="9715" spans="1:2" x14ac:dyDescent="0.25">
      <c r="A9715" s="62">
        <v>42281703</v>
      </c>
      <c r="B9715" s="63" t="s">
        <v>12484</v>
      </c>
    </row>
    <row r="9716" spans="1:2" x14ac:dyDescent="0.25">
      <c r="A9716" s="62">
        <v>42281704</v>
      </c>
      <c r="B9716" s="63" t="s">
        <v>15551</v>
      </c>
    </row>
    <row r="9717" spans="1:2" x14ac:dyDescent="0.25">
      <c r="A9717" s="62">
        <v>42281705</v>
      </c>
      <c r="B9717" s="63" t="s">
        <v>10297</v>
      </c>
    </row>
    <row r="9718" spans="1:2" x14ac:dyDescent="0.25">
      <c r="A9718" s="62">
        <v>42281706</v>
      </c>
      <c r="B9718" s="63" t="s">
        <v>8192</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16947</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9932</v>
      </c>
    </row>
    <row r="9741" spans="1:2" x14ac:dyDescent="0.25">
      <c r="A9741" s="62">
        <v>42281906</v>
      </c>
      <c r="B9741" s="63" t="s">
        <v>4670</v>
      </c>
    </row>
    <row r="9742" spans="1:2" x14ac:dyDescent="0.25">
      <c r="A9742" s="62">
        <v>42281907</v>
      </c>
      <c r="B9742" s="63" t="s">
        <v>9489</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16168</v>
      </c>
    </row>
    <row r="9749" spans="1:2" x14ac:dyDescent="0.25">
      <c r="A9749" s="62">
        <v>42281916</v>
      </c>
      <c r="B9749" s="63" t="s">
        <v>12506</v>
      </c>
    </row>
    <row r="9750" spans="1:2" x14ac:dyDescent="0.25">
      <c r="A9750" s="62">
        <v>42291501</v>
      </c>
      <c r="B9750" s="63" t="s">
        <v>12804</v>
      </c>
    </row>
    <row r="9751" spans="1:2" x14ac:dyDescent="0.25">
      <c r="A9751" s="62">
        <v>42291502</v>
      </c>
      <c r="B9751" s="63" t="s">
        <v>13858</v>
      </c>
    </row>
    <row r="9752" spans="1:2" x14ac:dyDescent="0.25">
      <c r="A9752" s="62">
        <v>42291601</v>
      </c>
      <c r="B9752" s="63" t="s">
        <v>12464</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4094</v>
      </c>
    </row>
    <row r="9762" spans="1:2" x14ac:dyDescent="0.25">
      <c r="A9762" s="62">
        <v>42291611</v>
      </c>
      <c r="B9762" s="63" t="s">
        <v>12441</v>
      </c>
    </row>
    <row r="9763" spans="1:2" x14ac:dyDescent="0.25">
      <c r="A9763" s="62">
        <v>42291612</v>
      </c>
      <c r="B9763" s="63" t="s">
        <v>11893</v>
      </c>
    </row>
    <row r="9764" spans="1:2" x14ac:dyDescent="0.25">
      <c r="A9764" s="62">
        <v>42291613</v>
      </c>
      <c r="B9764" s="63" t="s">
        <v>8067</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7711</v>
      </c>
    </row>
    <row r="9769" spans="1:2" x14ac:dyDescent="0.25">
      <c r="A9769" s="62">
        <v>42291619</v>
      </c>
      <c r="B9769" s="63" t="s">
        <v>4216</v>
      </c>
    </row>
    <row r="9770" spans="1:2" x14ac:dyDescent="0.25">
      <c r="A9770" s="62">
        <v>42291620</v>
      </c>
      <c r="B9770" s="63" t="s">
        <v>14617</v>
      </c>
    </row>
    <row r="9771" spans="1:2" x14ac:dyDescent="0.25">
      <c r="A9771" s="62">
        <v>42291621</v>
      </c>
      <c r="B9771" s="63" t="s">
        <v>13910</v>
      </c>
    </row>
    <row r="9772" spans="1:2" x14ac:dyDescent="0.25">
      <c r="A9772" s="62">
        <v>42291622</v>
      </c>
      <c r="B9772" s="63" t="s">
        <v>17766</v>
      </c>
    </row>
    <row r="9773" spans="1:2" x14ac:dyDescent="0.25">
      <c r="A9773" s="62">
        <v>42291623</v>
      </c>
      <c r="B9773" s="63" t="s">
        <v>10582</v>
      </c>
    </row>
    <row r="9774" spans="1:2" x14ac:dyDescent="0.25">
      <c r="A9774" s="62">
        <v>42291624</v>
      </c>
      <c r="B9774" s="63" t="s">
        <v>668</v>
      </c>
    </row>
    <row r="9775" spans="1:2" x14ac:dyDescent="0.25">
      <c r="A9775" s="62">
        <v>42291625</v>
      </c>
      <c r="B9775" s="63" t="s">
        <v>6048</v>
      </c>
    </row>
    <row r="9776" spans="1:2" x14ac:dyDescent="0.25">
      <c r="A9776" s="62">
        <v>42291701</v>
      </c>
      <c r="B9776" s="63" t="s">
        <v>18802</v>
      </c>
    </row>
    <row r="9777" spans="1:2" x14ac:dyDescent="0.25">
      <c r="A9777" s="62">
        <v>42291702</v>
      </c>
      <c r="B9777" s="63" t="s">
        <v>2754</v>
      </c>
    </row>
    <row r="9778" spans="1:2" x14ac:dyDescent="0.25">
      <c r="A9778" s="62">
        <v>42291703</v>
      </c>
      <c r="B9778" s="63" t="s">
        <v>6719</v>
      </c>
    </row>
    <row r="9779" spans="1:2" x14ac:dyDescent="0.25">
      <c r="A9779" s="62">
        <v>42291704</v>
      </c>
      <c r="B9779" s="63" t="s">
        <v>9286</v>
      </c>
    </row>
    <row r="9780" spans="1:2" x14ac:dyDescent="0.25">
      <c r="A9780" s="62">
        <v>42291705</v>
      </c>
      <c r="B9780" s="63" t="s">
        <v>6058</v>
      </c>
    </row>
    <row r="9781" spans="1:2" x14ac:dyDescent="0.25">
      <c r="A9781" s="62">
        <v>42291706</v>
      </c>
      <c r="B9781" s="63" t="s">
        <v>9360</v>
      </c>
    </row>
    <row r="9782" spans="1:2" x14ac:dyDescent="0.25">
      <c r="A9782" s="62">
        <v>42291707</v>
      </c>
      <c r="B9782" s="63" t="s">
        <v>10933</v>
      </c>
    </row>
    <row r="9783" spans="1:2" x14ac:dyDescent="0.25">
      <c r="A9783" s="62">
        <v>42291708</v>
      </c>
      <c r="B9783" s="63" t="s">
        <v>15822</v>
      </c>
    </row>
    <row r="9784" spans="1:2" x14ac:dyDescent="0.25">
      <c r="A9784" s="62">
        <v>42291709</v>
      </c>
      <c r="B9784" s="63" t="s">
        <v>13773</v>
      </c>
    </row>
    <row r="9785" spans="1:2" x14ac:dyDescent="0.25">
      <c r="A9785" s="62">
        <v>42291801</v>
      </c>
      <c r="B9785" s="63" t="s">
        <v>10329</v>
      </c>
    </row>
    <row r="9786" spans="1:2" x14ac:dyDescent="0.25">
      <c r="A9786" s="62">
        <v>42291802</v>
      </c>
      <c r="B9786" s="63" t="s">
        <v>11594</v>
      </c>
    </row>
    <row r="9787" spans="1:2" x14ac:dyDescent="0.25">
      <c r="A9787" s="62">
        <v>42291803</v>
      </c>
      <c r="B9787" s="63" t="s">
        <v>14458</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11985</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17969</v>
      </c>
    </row>
    <row r="9798" spans="1:2" x14ac:dyDescent="0.25">
      <c r="A9798" s="62">
        <v>42292302</v>
      </c>
      <c r="B9798" s="63" t="s">
        <v>14522</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10921</v>
      </c>
    </row>
    <row r="9811" spans="1:2" x14ac:dyDescent="0.25">
      <c r="A9811" s="62">
        <v>42292505</v>
      </c>
      <c r="B9811" s="63" t="s">
        <v>11441</v>
      </c>
    </row>
    <row r="9812" spans="1:2" x14ac:dyDescent="0.25">
      <c r="A9812" s="62">
        <v>42292601</v>
      </c>
      <c r="B9812" s="63" t="s">
        <v>6807</v>
      </c>
    </row>
    <row r="9813" spans="1:2" x14ac:dyDescent="0.25">
      <c r="A9813" s="62">
        <v>42292602</v>
      </c>
      <c r="B9813" s="63" t="s">
        <v>17646</v>
      </c>
    </row>
    <row r="9814" spans="1:2" x14ac:dyDescent="0.25">
      <c r="A9814" s="62">
        <v>42292603</v>
      </c>
      <c r="B9814" s="63" t="s">
        <v>15156</v>
      </c>
    </row>
    <row r="9815" spans="1:2" x14ac:dyDescent="0.25">
      <c r="A9815" s="62">
        <v>42292701</v>
      </c>
      <c r="B9815" s="63" t="s">
        <v>10880</v>
      </c>
    </row>
    <row r="9816" spans="1:2" x14ac:dyDescent="0.25">
      <c r="A9816" s="62">
        <v>42292702</v>
      </c>
      <c r="B9816" s="63" t="s">
        <v>18769</v>
      </c>
    </row>
    <row r="9817" spans="1:2" x14ac:dyDescent="0.25">
      <c r="A9817" s="62">
        <v>42292703</v>
      </c>
      <c r="B9817" s="63" t="s">
        <v>11505</v>
      </c>
    </row>
    <row r="9818" spans="1:2" x14ac:dyDescent="0.25">
      <c r="A9818" s="62">
        <v>42292704</v>
      </c>
      <c r="B9818" s="63" t="s">
        <v>12890</v>
      </c>
    </row>
    <row r="9819" spans="1:2" x14ac:dyDescent="0.25">
      <c r="A9819" s="62">
        <v>42292801</v>
      </c>
      <c r="B9819" s="63" t="s">
        <v>17750</v>
      </c>
    </row>
    <row r="9820" spans="1:2" x14ac:dyDescent="0.25">
      <c r="A9820" s="62">
        <v>42292802</v>
      </c>
      <c r="B9820" s="63" t="s">
        <v>769</v>
      </c>
    </row>
    <row r="9821" spans="1:2" x14ac:dyDescent="0.25">
      <c r="A9821" s="62">
        <v>42292901</v>
      </c>
      <c r="B9821" s="63" t="s">
        <v>7250</v>
      </c>
    </row>
    <row r="9822" spans="1:2" x14ac:dyDescent="0.25">
      <c r="A9822" s="62">
        <v>42292902</v>
      </c>
      <c r="B9822" s="63" t="s">
        <v>12394</v>
      </c>
    </row>
    <row r="9823" spans="1:2" x14ac:dyDescent="0.25">
      <c r="A9823" s="62">
        <v>42292903</v>
      </c>
      <c r="B9823" s="63" t="s">
        <v>10594</v>
      </c>
    </row>
    <row r="9824" spans="1:2" x14ac:dyDescent="0.25">
      <c r="A9824" s="62">
        <v>42292904</v>
      </c>
      <c r="B9824" s="63" t="s">
        <v>18691</v>
      </c>
    </row>
    <row r="9825" spans="1:2" x14ac:dyDescent="0.25">
      <c r="A9825" s="62">
        <v>42292907</v>
      </c>
      <c r="B9825" s="63" t="s">
        <v>9613</v>
      </c>
    </row>
    <row r="9826" spans="1:2" x14ac:dyDescent="0.25">
      <c r="A9826" s="62">
        <v>42292908</v>
      </c>
      <c r="B9826" s="63" t="s">
        <v>3796</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11997</v>
      </c>
    </row>
    <row r="9838" spans="1:2" x14ac:dyDescent="0.25">
      <c r="A9838" s="62">
        <v>42293106</v>
      </c>
      <c r="B9838" s="63" t="s">
        <v>18509</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4598</v>
      </c>
    </row>
    <row r="9845" spans="1:2" x14ac:dyDescent="0.25">
      <c r="A9845" s="62">
        <v>42293113</v>
      </c>
      <c r="B9845" s="63" t="s">
        <v>6446</v>
      </c>
    </row>
    <row r="9846" spans="1:2" x14ac:dyDescent="0.25">
      <c r="A9846" s="62">
        <v>42293114</v>
      </c>
      <c r="B9846" s="63" t="s">
        <v>11676</v>
      </c>
    </row>
    <row r="9847" spans="1:2" x14ac:dyDescent="0.25">
      <c r="A9847" s="62">
        <v>42293115</v>
      </c>
      <c r="B9847" s="63" t="s">
        <v>3629</v>
      </c>
    </row>
    <row r="9848" spans="1:2" x14ac:dyDescent="0.25">
      <c r="A9848" s="62">
        <v>42293116</v>
      </c>
      <c r="B9848" s="63" t="s">
        <v>11582</v>
      </c>
    </row>
    <row r="9849" spans="1:2" x14ac:dyDescent="0.25">
      <c r="A9849" s="62">
        <v>42293117</v>
      </c>
      <c r="B9849" s="63" t="s">
        <v>12794</v>
      </c>
    </row>
    <row r="9850" spans="1:2" x14ac:dyDescent="0.25">
      <c r="A9850" s="62">
        <v>42293118</v>
      </c>
      <c r="B9850" s="63" t="s">
        <v>17788</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15446</v>
      </c>
    </row>
    <row r="9857" spans="1:2" x14ac:dyDescent="0.25">
      <c r="A9857" s="62">
        <v>42293125</v>
      </c>
      <c r="B9857" s="63" t="s">
        <v>9526</v>
      </c>
    </row>
    <row r="9858" spans="1:2" x14ac:dyDescent="0.25">
      <c r="A9858" s="62">
        <v>42293126</v>
      </c>
      <c r="B9858" s="63" t="s">
        <v>3954</v>
      </c>
    </row>
    <row r="9859" spans="1:2" x14ac:dyDescent="0.25">
      <c r="A9859" s="62">
        <v>42293127</v>
      </c>
      <c r="B9859" s="63" t="s">
        <v>9527</v>
      </c>
    </row>
    <row r="9860" spans="1:2" x14ac:dyDescent="0.25">
      <c r="A9860" s="62">
        <v>42293128</v>
      </c>
      <c r="B9860" s="63" t="s">
        <v>10525</v>
      </c>
    </row>
    <row r="9861" spans="1:2" x14ac:dyDescent="0.25">
      <c r="A9861" s="62">
        <v>42293129</v>
      </c>
      <c r="B9861" s="63" t="s">
        <v>16257</v>
      </c>
    </row>
    <row r="9862" spans="1:2" x14ac:dyDescent="0.25">
      <c r="A9862" s="62">
        <v>42293130</v>
      </c>
      <c r="B9862" s="63" t="s">
        <v>6842</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7272</v>
      </c>
    </row>
    <row r="9867" spans="1:2" x14ac:dyDescent="0.25">
      <c r="A9867" s="62">
        <v>42293135</v>
      </c>
      <c r="B9867" s="63" t="s">
        <v>15084</v>
      </c>
    </row>
    <row r="9868" spans="1:2" x14ac:dyDescent="0.25">
      <c r="A9868" s="62">
        <v>42293136</v>
      </c>
      <c r="B9868" s="63" t="s">
        <v>6959</v>
      </c>
    </row>
    <row r="9869" spans="1:2" x14ac:dyDescent="0.25">
      <c r="A9869" s="62">
        <v>42293137</v>
      </c>
      <c r="B9869" s="63" t="s">
        <v>11194</v>
      </c>
    </row>
    <row r="9870" spans="1:2" x14ac:dyDescent="0.25">
      <c r="A9870" s="62">
        <v>42293138</v>
      </c>
      <c r="B9870" s="63" t="s">
        <v>14768</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8442</v>
      </c>
    </row>
    <row r="9878" spans="1:2" x14ac:dyDescent="0.25">
      <c r="A9878" s="62">
        <v>42293403</v>
      </c>
      <c r="B9878" s="63" t="s">
        <v>16207</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12355</v>
      </c>
    </row>
    <row r="9883" spans="1:2" x14ac:dyDescent="0.25">
      <c r="A9883" s="62">
        <v>42293501</v>
      </c>
      <c r="B9883" s="63" t="s">
        <v>4061</v>
      </c>
    </row>
    <row r="9884" spans="1:2" x14ac:dyDescent="0.25">
      <c r="A9884" s="62">
        <v>42293502</v>
      </c>
      <c r="B9884" s="63" t="s">
        <v>8676</v>
      </c>
    </row>
    <row r="9885" spans="1:2" x14ac:dyDescent="0.25">
      <c r="A9885" s="62">
        <v>42293503</v>
      </c>
      <c r="B9885" s="63" t="s">
        <v>12816</v>
      </c>
    </row>
    <row r="9886" spans="1:2" x14ac:dyDescent="0.25">
      <c r="A9886" s="62">
        <v>42293504</v>
      </c>
      <c r="B9886" s="63" t="s">
        <v>14130</v>
      </c>
    </row>
    <row r="9887" spans="1:2" x14ac:dyDescent="0.25">
      <c r="A9887" s="62">
        <v>42293505</v>
      </c>
      <c r="B9887" s="63" t="s">
        <v>17186</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9042</v>
      </c>
    </row>
    <row r="9892" spans="1:2" x14ac:dyDescent="0.25">
      <c r="A9892" s="62">
        <v>42293601</v>
      </c>
      <c r="B9892" s="63" t="s">
        <v>8586</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14191</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9631</v>
      </c>
    </row>
    <row r="9906" spans="1:2" x14ac:dyDescent="0.25">
      <c r="A9906" s="62">
        <v>42294003</v>
      </c>
      <c r="B9906" s="63" t="s">
        <v>10605</v>
      </c>
    </row>
    <row r="9907" spans="1:2" x14ac:dyDescent="0.25">
      <c r="A9907" s="62">
        <v>42294101</v>
      </c>
      <c r="B9907" s="63" t="s">
        <v>6281</v>
      </c>
    </row>
    <row r="9908" spans="1:2" x14ac:dyDescent="0.25">
      <c r="A9908" s="62">
        <v>42294102</v>
      </c>
      <c r="B9908" s="63" t="s">
        <v>11862</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11787</v>
      </c>
    </row>
    <row r="9916" spans="1:2" x14ac:dyDescent="0.25">
      <c r="A9916" s="62">
        <v>42294207</v>
      </c>
      <c r="B9916" s="63" t="s">
        <v>16292</v>
      </c>
    </row>
    <row r="9917" spans="1:2" x14ac:dyDescent="0.25">
      <c r="A9917" s="62">
        <v>42294208</v>
      </c>
      <c r="B9917" s="63" t="s">
        <v>16689</v>
      </c>
    </row>
    <row r="9918" spans="1:2" x14ac:dyDescent="0.25">
      <c r="A9918" s="62">
        <v>42294209</v>
      </c>
      <c r="B9918" s="63" t="s">
        <v>10367</v>
      </c>
    </row>
    <row r="9919" spans="1:2" x14ac:dyDescent="0.25">
      <c r="A9919" s="62">
        <v>42294210</v>
      </c>
      <c r="B9919" s="63" t="s">
        <v>17428</v>
      </c>
    </row>
    <row r="9920" spans="1:2" x14ac:dyDescent="0.25">
      <c r="A9920" s="62">
        <v>42294211</v>
      </c>
      <c r="B9920" s="63" t="s">
        <v>3365</v>
      </c>
    </row>
    <row r="9921" spans="1:2" x14ac:dyDescent="0.25">
      <c r="A9921" s="62">
        <v>42294212</v>
      </c>
      <c r="B9921" s="63" t="s">
        <v>13568</v>
      </c>
    </row>
    <row r="9922" spans="1:2" x14ac:dyDescent="0.25">
      <c r="A9922" s="62">
        <v>42294213</v>
      </c>
      <c r="B9922" s="63" t="s">
        <v>13446</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14868</v>
      </c>
    </row>
    <row r="9927" spans="1:2" x14ac:dyDescent="0.25">
      <c r="A9927" s="62">
        <v>42294218</v>
      </c>
      <c r="B9927" s="63" t="s">
        <v>18046</v>
      </c>
    </row>
    <row r="9928" spans="1:2" x14ac:dyDescent="0.25">
      <c r="A9928" s="62">
        <v>42294219</v>
      </c>
      <c r="B9928" s="63" t="s">
        <v>8362</v>
      </c>
    </row>
    <row r="9929" spans="1:2" x14ac:dyDescent="0.25">
      <c r="A9929" s="62">
        <v>42294220</v>
      </c>
      <c r="B9929" s="63" t="s">
        <v>5781</v>
      </c>
    </row>
    <row r="9930" spans="1:2" x14ac:dyDescent="0.25">
      <c r="A9930" s="62">
        <v>42294301</v>
      </c>
      <c r="B9930" s="63" t="s">
        <v>11704</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7295</v>
      </c>
    </row>
    <row r="9937" spans="1:2" x14ac:dyDescent="0.25">
      <c r="A9937" s="62">
        <v>42294402</v>
      </c>
      <c r="B9937" s="63" t="s">
        <v>13183</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12826</v>
      </c>
    </row>
    <row r="9943" spans="1:2" x14ac:dyDescent="0.25">
      <c r="A9943" s="62">
        <v>42294506</v>
      </c>
      <c r="B9943" s="63" t="s">
        <v>452</v>
      </c>
    </row>
    <row r="9944" spans="1:2" x14ac:dyDescent="0.25">
      <c r="A9944" s="62">
        <v>42294507</v>
      </c>
      <c r="B9944" s="63" t="s">
        <v>18014</v>
      </c>
    </row>
    <row r="9945" spans="1:2" x14ac:dyDescent="0.25">
      <c r="A9945" s="62">
        <v>42294508</v>
      </c>
      <c r="B9945" s="63" t="s">
        <v>13223</v>
      </c>
    </row>
    <row r="9946" spans="1:2" x14ac:dyDescent="0.25">
      <c r="A9946" s="62">
        <v>42294509</v>
      </c>
      <c r="B9946" s="63" t="s">
        <v>4898</v>
      </c>
    </row>
    <row r="9947" spans="1:2" x14ac:dyDescent="0.25">
      <c r="A9947" s="62">
        <v>42294510</v>
      </c>
      <c r="B9947" s="63" t="s">
        <v>8450</v>
      </c>
    </row>
    <row r="9948" spans="1:2" x14ac:dyDescent="0.25">
      <c r="A9948" s="62">
        <v>42294511</v>
      </c>
      <c r="B9948" s="63" t="s">
        <v>15562</v>
      </c>
    </row>
    <row r="9949" spans="1:2" x14ac:dyDescent="0.25">
      <c r="A9949" s="62">
        <v>42294512</v>
      </c>
      <c r="B9949" s="63" t="s">
        <v>4336</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9797</v>
      </c>
    </row>
    <row r="9958" spans="1:2" x14ac:dyDescent="0.25">
      <c r="A9958" s="62">
        <v>42294521</v>
      </c>
      <c r="B9958" s="63" t="s">
        <v>8308</v>
      </c>
    </row>
    <row r="9959" spans="1:2" x14ac:dyDescent="0.25">
      <c r="A9959" s="62">
        <v>42294522</v>
      </c>
      <c r="B9959" s="63" t="s">
        <v>16252</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9974</v>
      </c>
    </row>
    <row r="9966" spans="1:2" x14ac:dyDescent="0.25">
      <c r="A9966" s="62">
        <v>42294603</v>
      </c>
      <c r="B9966" s="63" t="s">
        <v>9547</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13377</v>
      </c>
    </row>
    <row r="9976" spans="1:2" x14ac:dyDescent="0.25">
      <c r="A9976" s="62">
        <v>42294706</v>
      </c>
      <c r="B9976" s="63" t="s">
        <v>4470</v>
      </c>
    </row>
    <row r="9977" spans="1:2" x14ac:dyDescent="0.25">
      <c r="A9977" s="62">
        <v>42294707</v>
      </c>
      <c r="B9977" s="63" t="s">
        <v>13880</v>
      </c>
    </row>
    <row r="9978" spans="1:2" x14ac:dyDescent="0.25">
      <c r="A9978" s="62">
        <v>42294708</v>
      </c>
      <c r="B9978" s="63" t="s">
        <v>15313</v>
      </c>
    </row>
    <row r="9979" spans="1:2" x14ac:dyDescent="0.25">
      <c r="A9979" s="62">
        <v>42294709</v>
      </c>
      <c r="B9979" s="63" t="s">
        <v>18510</v>
      </c>
    </row>
    <row r="9980" spans="1:2" x14ac:dyDescent="0.25">
      <c r="A9980" s="62">
        <v>42294710</v>
      </c>
      <c r="B9980" s="63" t="s">
        <v>6845</v>
      </c>
    </row>
    <row r="9981" spans="1:2" x14ac:dyDescent="0.25">
      <c r="A9981" s="62">
        <v>42294711</v>
      </c>
      <c r="B9981" s="63" t="s">
        <v>16348</v>
      </c>
    </row>
    <row r="9982" spans="1:2" x14ac:dyDescent="0.25">
      <c r="A9982" s="62">
        <v>42294712</v>
      </c>
      <c r="B9982" s="63" t="s">
        <v>4927</v>
      </c>
    </row>
    <row r="9983" spans="1:2" x14ac:dyDescent="0.25">
      <c r="A9983" s="62">
        <v>42294713</v>
      </c>
      <c r="B9983" s="63" t="s">
        <v>7021</v>
      </c>
    </row>
    <row r="9984" spans="1:2" x14ac:dyDescent="0.25">
      <c r="A9984" s="62">
        <v>42294714</v>
      </c>
      <c r="B9984" s="63" t="s">
        <v>10714</v>
      </c>
    </row>
    <row r="9985" spans="1:2" x14ac:dyDescent="0.25">
      <c r="A9985" s="62">
        <v>42294715</v>
      </c>
      <c r="B9985" s="63" t="s">
        <v>15881</v>
      </c>
    </row>
    <row r="9986" spans="1:2" x14ac:dyDescent="0.25">
      <c r="A9986" s="62">
        <v>42294716</v>
      </c>
      <c r="B9986" s="63" t="s">
        <v>14334</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17617</v>
      </c>
    </row>
    <row r="9996" spans="1:2" x14ac:dyDescent="0.25">
      <c r="A9996" s="62">
        <v>42294804</v>
      </c>
      <c r="B9996" s="63" t="s">
        <v>15249</v>
      </c>
    </row>
    <row r="9997" spans="1:2" x14ac:dyDescent="0.25">
      <c r="A9997" s="62">
        <v>42294805</v>
      </c>
      <c r="B9997" s="63" t="s">
        <v>8989</v>
      </c>
    </row>
    <row r="9998" spans="1:2" x14ac:dyDescent="0.25">
      <c r="A9998" s="62">
        <v>42294806</v>
      </c>
      <c r="B9998" s="63" t="s">
        <v>7802</v>
      </c>
    </row>
    <row r="9999" spans="1:2" x14ac:dyDescent="0.25">
      <c r="A9999" s="62">
        <v>42294807</v>
      </c>
      <c r="B9999" s="63" t="s">
        <v>4579</v>
      </c>
    </row>
    <row r="10000" spans="1:2" x14ac:dyDescent="0.25">
      <c r="A10000" s="62">
        <v>42294808</v>
      </c>
      <c r="B10000" s="63" t="s">
        <v>9077</v>
      </c>
    </row>
    <row r="10001" spans="1:2" x14ac:dyDescent="0.25">
      <c r="A10001" s="62">
        <v>42294901</v>
      </c>
      <c r="B10001" s="63" t="s">
        <v>12495</v>
      </c>
    </row>
    <row r="10002" spans="1:2" x14ac:dyDescent="0.25">
      <c r="A10002" s="62">
        <v>42294902</v>
      </c>
      <c r="B10002" s="63" t="s">
        <v>8424</v>
      </c>
    </row>
    <row r="10003" spans="1:2" x14ac:dyDescent="0.25">
      <c r="A10003" s="62">
        <v>42294903</v>
      </c>
      <c r="B10003" s="63" t="s">
        <v>3654</v>
      </c>
    </row>
    <row r="10004" spans="1:2" x14ac:dyDescent="0.25">
      <c r="A10004" s="62">
        <v>42294904</v>
      </c>
      <c r="B10004" s="63" t="s">
        <v>6341</v>
      </c>
    </row>
    <row r="10005" spans="1:2" x14ac:dyDescent="0.25">
      <c r="A10005" s="62">
        <v>42294905</v>
      </c>
      <c r="B10005" s="63" t="s">
        <v>14092</v>
      </c>
    </row>
    <row r="10006" spans="1:2" x14ac:dyDescent="0.25">
      <c r="A10006" s="62">
        <v>42294906</v>
      </c>
      <c r="B10006" s="63" t="s">
        <v>17966</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13515</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13995</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9321</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9330</v>
      </c>
    </row>
    <row r="10039" spans="1:2" x14ac:dyDescent="0.25">
      <c r="A10039" s="62">
        <v>42294939</v>
      </c>
      <c r="B10039" s="63" t="s">
        <v>12784</v>
      </c>
    </row>
    <row r="10040" spans="1:2" x14ac:dyDescent="0.25">
      <c r="A10040" s="62">
        <v>42294940</v>
      </c>
      <c r="B10040" s="63" t="s">
        <v>15337</v>
      </c>
    </row>
    <row r="10041" spans="1:2" x14ac:dyDescent="0.25">
      <c r="A10041" s="62">
        <v>42294941</v>
      </c>
      <c r="B10041" s="63" t="s">
        <v>7764</v>
      </c>
    </row>
    <row r="10042" spans="1:2" x14ac:dyDescent="0.25">
      <c r="A10042" s="62">
        <v>42294942</v>
      </c>
      <c r="B10042" s="63" t="s">
        <v>15083</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18016</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15002</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15658</v>
      </c>
    </row>
    <row r="10073" spans="1:2" x14ac:dyDescent="0.25">
      <c r="A10073" s="62">
        <v>42295102</v>
      </c>
      <c r="B10073" s="63" t="s">
        <v>11314</v>
      </c>
    </row>
    <row r="10074" spans="1:2" x14ac:dyDescent="0.25">
      <c r="A10074" s="62">
        <v>42295103</v>
      </c>
      <c r="B10074" s="63" t="s">
        <v>18094</v>
      </c>
    </row>
    <row r="10075" spans="1:2" x14ac:dyDescent="0.25">
      <c r="A10075" s="62">
        <v>42295104</v>
      </c>
      <c r="B10075" s="63" t="s">
        <v>8403</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6753</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7933</v>
      </c>
    </row>
    <row r="10096" spans="1:2" x14ac:dyDescent="0.25">
      <c r="A10096" s="62">
        <v>42295125</v>
      </c>
      <c r="B10096" s="63" t="s">
        <v>17841</v>
      </c>
    </row>
    <row r="10097" spans="1:2" x14ac:dyDescent="0.25">
      <c r="A10097" s="62">
        <v>42295126</v>
      </c>
      <c r="B10097" s="63" t="s">
        <v>8086</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14870</v>
      </c>
    </row>
    <row r="10102" spans="1:2" x14ac:dyDescent="0.25">
      <c r="A10102" s="62">
        <v>42295131</v>
      </c>
      <c r="B10102" s="63" t="s">
        <v>4599</v>
      </c>
    </row>
    <row r="10103" spans="1:2" x14ac:dyDescent="0.25">
      <c r="A10103" s="62">
        <v>42295132</v>
      </c>
      <c r="B10103" s="63" t="s">
        <v>15044</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11117</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16852</v>
      </c>
    </row>
    <row r="10120" spans="1:2" x14ac:dyDescent="0.25">
      <c r="A10120" s="62">
        <v>42295303</v>
      </c>
      <c r="B10120" s="63" t="s">
        <v>12713</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16365</v>
      </c>
    </row>
    <row r="10129" spans="1:2" x14ac:dyDescent="0.25">
      <c r="A10129" s="62">
        <v>42295404</v>
      </c>
      <c r="B10129" s="63" t="s">
        <v>11691</v>
      </c>
    </row>
    <row r="10130" spans="1:2" x14ac:dyDescent="0.25">
      <c r="A10130" s="62">
        <v>42295405</v>
      </c>
      <c r="B10130" s="63" t="s">
        <v>13592</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14557</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6550</v>
      </c>
    </row>
    <row r="10154" spans="1:2" x14ac:dyDescent="0.25">
      <c r="A10154" s="62">
        <v>42295429</v>
      </c>
      <c r="B10154" s="63" t="s">
        <v>17682</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12839</v>
      </c>
    </row>
    <row r="10158" spans="1:2" x14ac:dyDescent="0.25">
      <c r="A10158" s="62">
        <v>42295433</v>
      </c>
      <c r="B10158" s="63" t="s">
        <v>10008</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9706</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15154</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12619</v>
      </c>
    </row>
    <row r="10171" spans="1:2" x14ac:dyDescent="0.25">
      <c r="A10171" s="62">
        <v>42295452</v>
      </c>
      <c r="B10171" s="63" t="s">
        <v>13805</v>
      </c>
    </row>
    <row r="10172" spans="1:2" x14ac:dyDescent="0.25">
      <c r="A10172" s="62">
        <v>42295453</v>
      </c>
      <c r="B10172" s="63" t="s">
        <v>6362</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9153</v>
      </c>
    </row>
    <row r="10178" spans="1:2" x14ac:dyDescent="0.25">
      <c r="A10178" s="62">
        <v>42295459</v>
      </c>
      <c r="B10178" s="63" t="s">
        <v>17065</v>
      </c>
    </row>
    <row r="10179" spans="1:2" x14ac:dyDescent="0.25">
      <c r="A10179" s="62">
        <v>42295460</v>
      </c>
      <c r="B10179" s="63" t="s">
        <v>11489</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11147</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14438</v>
      </c>
    </row>
    <row r="10198" spans="1:2" x14ac:dyDescent="0.25">
      <c r="A10198" s="62">
        <v>42295516</v>
      </c>
      <c r="B10198" s="63" t="s">
        <v>6829</v>
      </c>
    </row>
    <row r="10199" spans="1:2" x14ac:dyDescent="0.25">
      <c r="A10199" s="62">
        <v>42295517</v>
      </c>
      <c r="B10199" s="63" t="s">
        <v>14766</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14883</v>
      </c>
    </row>
    <row r="10204" spans="1:2" x14ac:dyDescent="0.25">
      <c r="A10204" s="62">
        <v>42301504</v>
      </c>
      <c r="B10204" s="63" t="s">
        <v>12590</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13969</v>
      </c>
    </row>
    <row r="10234" spans="1:2" x14ac:dyDescent="0.25">
      <c r="A10234" s="62">
        <v>42311526</v>
      </c>
      <c r="B10234" s="63" t="s">
        <v>17515</v>
      </c>
    </row>
    <row r="10235" spans="1:2" x14ac:dyDescent="0.25">
      <c r="A10235" s="62">
        <v>42311527</v>
      </c>
      <c r="B10235" s="63" t="s">
        <v>6832</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9126</v>
      </c>
    </row>
    <row r="10243" spans="1:2" x14ac:dyDescent="0.25">
      <c r="A10243" s="62">
        <v>42311602</v>
      </c>
      <c r="B10243" s="63" t="s">
        <v>14946</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12558</v>
      </c>
    </row>
    <row r="10250" spans="1:2" x14ac:dyDescent="0.25">
      <c r="A10250" s="62">
        <v>42311707</v>
      </c>
      <c r="B10250" s="63" t="s">
        <v>17073</v>
      </c>
    </row>
    <row r="10251" spans="1:2" x14ac:dyDescent="0.25">
      <c r="A10251" s="62">
        <v>42311708</v>
      </c>
      <c r="B10251" s="63" t="s">
        <v>15086</v>
      </c>
    </row>
    <row r="10252" spans="1:2" x14ac:dyDescent="0.25">
      <c r="A10252" s="62">
        <v>42311901</v>
      </c>
      <c r="B10252" s="63" t="s">
        <v>8395</v>
      </c>
    </row>
    <row r="10253" spans="1:2" x14ac:dyDescent="0.25">
      <c r="A10253" s="62">
        <v>42311902</v>
      </c>
      <c r="B10253" s="63" t="s">
        <v>14156</v>
      </c>
    </row>
    <row r="10254" spans="1:2" x14ac:dyDescent="0.25">
      <c r="A10254" s="62">
        <v>42311903</v>
      </c>
      <c r="B10254" s="63" t="s">
        <v>7777</v>
      </c>
    </row>
    <row r="10255" spans="1:2" x14ac:dyDescent="0.25">
      <c r="A10255" s="62">
        <v>42312001</v>
      </c>
      <c r="B10255" s="63" t="s">
        <v>10209</v>
      </c>
    </row>
    <row r="10256" spans="1:2" x14ac:dyDescent="0.25">
      <c r="A10256" s="62">
        <v>42312002</v>
      </c>
      <c r="B10256" s="63" t="s">
        <v>12176</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11575</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9115</v>
      </c>
    </row>
    <row r="10272" spans="1:2" x14ac:dyDescent="0.25">
      <c r="A10272" s="62">
        <v>42312105</v>
      </c>
      <c r="B10272" s="63" t="s">
        <v>16900</v>
      </c>
    </row>
    <row r="10273" spans="1:2" x14ac:dyDescent="0.25">
      <c r="A10273" s="62">
        <v>42312106</v>
      </c>
      <c r="B10273" s="63" t="s">
        <v>13783</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14833</v>
      </c>
    </row>
    <row r="10284" spans="1:2" x14ac:dyDescent="0.25">
      <c r="A10284" s="62">
        <v>42312202</v>
      </c>
      <c r="B10284" s="63" t="s">
        <v>6380</v>
      </c>
    </row>
    <row r="10285" spans="1:2" x14ac:dyDescent="0.25">
      <c r="A10285" s="62">
        <v>42312203</v>
      </c>
      <c r="B10285" s="63" t="s">
        <v>9148</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18239</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16220</v>
      </c>
    </row>
    <row r="10297" spans="1:2" x14ac:dyDescent="0.25">
      <c r="A10297" s="62">
        <v>42312307</v>
      </c>
      <c r="B10297" s="63" t="s">
        <v>14834</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8033</v>
      </c>
    </row>
    <row r="10307" spans="1:2" x14ac:dyDescent="0.25">
      <c r="A10307" s="62">
        <v>42312502</v>
      </c>
      <c r="B10307" s="63" t="s">
        <v>3679</v>
      </c>
    </row>
    <row r="10308" spans="1:2" x14ac:dyDescent="0.25">
      <c r="A10308" s="62">
        <v>42312503</v>
      </c>
      <c r="B10308" s="63" t="s">
        <v>8158</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13639</v>
      </c>
    </row>
    <row r="10319" spans="1:2" x14ac:dyDescent="0.25">
      <c r="A10319" s="62">
        <v>43191602</v>
      </c>
      <c r="B10319" s="63" t="s">
        <v>17761</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4348</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13844</v>
      </c>
    </row>
    <row r="10346" spans="1:2" x14ac:dyDescent="0.25">
      <c r="A10346" s="62">
        <v>43201402</v>
      </c>
      <c r="B10346" s="63" t="s">
        <v>6929</v>
      </c>
    </row>
    <row r="10347" spans="1:2" x14ac:dyDescent="0.25">
      <c r="A10347" s="62">
        <v>43201403</v>
      </c>
      <c r="B10347" s="63" t="s">
        <v>16897</v>
      </c>
    </row>
    <row r="10348" spans="1:2" x14ac:dyDescent="0.25">
      <c r="A10348" s="62">
        <v>43201404</v>
      </c>
      <c r="B10348" s="63" t="s">
        <v>11737</v>
      </c>
    </row>
    <row r="10349" spans="1:2" x14ac:dyDescent="0.25">
      <c r="A10349" s="62">
        <v>43201405</v>
      </c>
      <c r="B10349" s="63" t="s">
        <v>15063</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14837</v>
      </c>
    </row>
    <row r="10362" spans="1:2" x14ac:dyDescent="0.25">
      <c r="A10362" s="62">
        <v>43201522</v>
      </c>
      <c r="B10362" s="63" t="s">
        <v>4705</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6224</v>
      </c>
    </row>
    <row r="10372" spans="1:2" x14ac:dyDescent="0.25">
      <c r="A10372" s="62">
        <v>43201542</v>
      </c>
      <c r="B10372" s="63" t="s">
        <v>15107</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17040</v>
      </c>
    </row>
    <row r="10376" spans="1:2" x14ac:dyDescent="0.25">
      <c r="A10376" s="62">
        <v>43201546</v>
      </c>
      <c r="B10376" s="63" t="s">
        <v>10253</v>
      </c>
    </row>
    <row r="10377" spans="1:2" x14ac:dyDescent="0.25">
      <c r="A10377" s="62">
        <v>43201547</v>
      </c>
      <c r="B10377" s="63" t="s">
        <v>8087</v>
      </c>
    </row>
    <row r="10378" spans="1:2" x14ac:dyDescent="0.25">
      <c r="A10378" s="62">
        <v>43201549</v>
      </c>
      <c r="B10378" s="63" t="s">
        <v>14721</v>
      </c>
    </row>
    <row r="10379" spans="1:2" x14ac:dyDescent="0.25">
      <c r="A10379" s="62">
        <v>43201550</v>
      </c>
      <c r="B10379" s="63" t="s">
        <v>6953</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4101</v>
      </c>
    </row>
    <row r="10394" spans="1:2" x14ac:dyDescent="0.25">
      <c r="A10394" s="62">
        <v>43201616</v>
      </c>
      <c r="B10394" s="63" t="s">
        <v>10369</v>
      </c>
    </row>
    <row r="10395" spans="1:2" x14ac:dyDescent="0.25">
      <c r="A10395" s="62">
        <v>43201801</v>
      </c>
      <c r="B10395" s="63" t="s">
        <v>3977</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9635</v>
      </c>
    </row>
    <row r="10402" spans="1:2" x14ac:dyDescent="0.25">
      <c r="A10402" s="62">
        <v>43201810</v>
      </c>
      <c r="B10402" s="63" t="s">
        <v>4148</v>
      </c>
    </row>
    <row r="10403" spans="1:2" x14ac:dyDescent="0.25">
      <c r="A10403" s="62">
        <v>43201811</v>
      </c>
      <c r="B10403" s="63" t="s">
        <v>13305</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12504</v>
      </c>
    </row>
    <row r="10430" spans="1:2" x14ac:dyDescent="0.25">
      <c r="A10430" s="62">
        <v>43202212</v>
      </c>
      <c r="B10430" s="63" t="s">
        <v>4882</v>
      </c>
    </row>
    <row r="10431" spans="1:2" x14ac:dyDescent="0.25">
      <c r="A10431" s="62">
        <v>43202213</v>
      </c>
      <c r="B10431" s="63" t="s">
        <v>9246</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4902</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12396</v>
      </c>
    </row>
    <row r="10453" spans="1:2" x14ac:dyDescent="0.25">
      <c r="A10453" s="62">
        <v>43211609</v>
      </c>
      <c r="B10453" s="63" t="s">
        <v>13761</v>
      </c>
    </row>
    <row r="10454" spans="1:2" x14ac:dyDescent="0.25">
      <c r="A10454" s="62">
        <v>43211701</v>
      </c>
      <c r="B10454" s="63" t="s">
        <v>4149</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7312</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3682</v>
      </c>
    </row>
    <row r="10473" spans="1:2" x14ac:dyDescent="0.25">
      <c r="A10473" s="62">
        <v>43211801</v>
      </c>
      <c r="B10473" s="63" t="s">
        <v>14753</v>
      </c>
    </row>
    <row r="10474" spans="1:2" x14ac:dyDescent="0.25">
      <c r="A10474" s="62">
        <v>43211802</v>
      </c>
      <c r="B10474" s="63" t="s">
        <v>13460</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13178</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14817</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9691</v>
      </c>
    </row>
    <row r="10506" spans="1:2" x14ac:dyDescent="0.25">
      <c r="A10506" s="62">
        <v>43221508</v>
      </c>
      <c r="B10506" s="63" t="s">
        <v>15043</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15036</v>
      </c>
    </row>
    <row r="10515" spans="1:2" x14ac:dyDescent="0.25">
      <c r="A10515" s="62">
        <v>43221519</v>
      </c>
      <c r="B10515" s="63" t="s">
        <v>10981</v>
      </c>
    </row>
    <row r="10516" spans="1:2" x14ac:dyDescent="0.25">
      <c r="A10516" s="62">
        <v>43221520</v>
      </c>
      <c r="B10516" s="63" t="s">
        <v>13438</v>
      </c>
    </row>
    <row r="10517" spans="1:2" x14ac:dyDescent="0.25">
      <c r="A10517" s="62">
        <v>43221521</v>
      </c>
      <c r="B10517" s="63" t="s">
        <v>7873</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11054</v>
      </c>
    </row>
    <row r="10523" spans="1:2" x14ac:dyDescent="0.25">
      <c r="A10523" s="62">
        <v>43221601</v>
      </c>
      <c r="B10523" s="63" t="s">
        <v>14624</v>
      </c>
    </row>
    <row r="10524" spans="1:2" x14ac:dyDescent="0.25">
      <c r="A10524" s="62">
        <v>43221602</v>
      </c>
      <c r="B10524" s="63" t="s">
        <v>6360</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8354</v>
      </c>
    </row>
    <row r="10546" spans="1:2" x14ac:dyDescent="0.25">
      <c r="A10546" s="62">
        <v>43221721</v>
      </c>
      <c r="B10546" s="63" t="s">
        <v>17208</v>
      </c>
    </row>
    <row r="10547" spans="1:2" x14ac:dyDescent="0.25">
      <c r="A10547" s="62">
        <v>43221801</v>
      </c>
      <c r="B10547" s="63" t="s">
        <v>6688</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18411</v>
      </c>
    </row>
    <row r="10553" spans="1:2" x14ac:dyDescent="0.25">
      <c r="A10553" s="62">
        <v>43221807</v>
      </c>
      <c r="B10553" s="63" t="s">
        <v>12271</v>
      </c>
    </row>
    <row r="10554" spans="1:2" x14ac:dyDescent="0.25">
      <c r="A10554" s="62">
        <v>43221808</v>
      </c>
      <c r="B10554" s="63" t="s">
        <v>15942</v>
      </c>
    </row>
    <row r="10555" spans="1:2" x14ac:dyDescent="0.25">
      <c r="A10555" s="62">
        <v>43222501</v>
      </c>
      <c r="B10555" s="63" t="s">
        <v>9137</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4956</v>
      </c>
    </row>
    <row r="10563" spans="1:2" x14ac:dyDescent="0.25">
      <c r="A10563" s="62">
        <v>43222608</v>
      </c>
      <c r="B10563" s="63" t="s">
        <v>8564</v>
      </c>
    </row>
    <row r="10564" spans="1:2" x14ac:dyDescent="0.25">
      <c r="A10564" s="62">
        <v>43222609</v>
      </c>
      <c r="B10564" s="63" t="s">
        <v>14482</v>
      </c>
    </row>
    <row r="10565" spans="1:2" x14ac:dyDescent="0.25">
      <c r="A10565" s="62">
        <v>43222610</v>
      </c>
      <c r="B10565" s="63" t="s">
        <v>4037</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9965</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18225</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13414</v>
      </c>
    </row>
    <row r="10581" spans="1:2" x14ac:dyDescent="0.25">
      <c r="A10581" s="62">
        <v>43222631</v>
      </c>
      <c r="B10581" s="63" t="s">
        <v>18584</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15458</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15034</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9935</v>
      </c>
    </row>
    <row r="10596" spans="1:2" x14ac:dyDescent="0.25">
      <c r="A10596" s="62">
        <v>43222817</v>
      </c>
      <c r="B10596" s="63" t="s">
        <v>6938</v>
      </c>
    </row>
    <row r="10597" spans="1:2" x14ac:dyDescent="0.25">
      <c r="A10597" s="62">
        <v>43222818</v>
      </c>
      <c r="B10597" s="63" t="s">
        <v>5315</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16895</v>
      </c>
    </row>
    <row r="10604" spans="1:2" x14ac:dyDescent="0.25">
      <c r="A10604" s="62">
        <v>43222825</v>
      </c>
      <c r="B10604" s="63" t="s">
        <v>11184</v>
      </c>
    </row>
    <row r="10605" spans="1:2" x14ac:dyDescent="0.25">
      <c r="A10605" s="62">
        <v>43222901</v>
      </c>
      <c r="B10605" s="63" t="s">
        <v>13977</v>
      </c>
    </row>
    <row r="10606" spans="1:2" x14ac:dyDescent="0.25">
      <c r="A10606" s="62">
        <v>43222902</v>
      </c>
      <c r="B10606" s="63" t="s">
        <v>12543</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12980</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14928</v>
      </c>
    </row>
    <row r="10616" spans="1:2" x14ac:dyDescent="0.25">
      <c r="A10616" s="62">
        <v>43223109</v>
      </c>
      <c r="B10616" s="63" t="s">
        <v>17111</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14346</v>
      </c>
    </row>
    <row r="10636" spans="1:2" x14ac:dyDescent="0.25">
      <c r="A10636" s="62">
        <v>43231506</v>
      </c>
      <c r="B10636" s="63" t="s">
        <v>3854</v>
      </c>
    </row>
    <row r="10637" spans="1:2" x14ac:dyDescent="0.25">
      <c r="A10637" s="62">
        <v>43231507</v>
      </c>
      <c r="B10637" s="63" t="s">
        <v>14790</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15343</v>
      </c>
    </row>
    <row r="10651" spans="1:2" x14ac:dyDescent="0.25">
      <c r="A10651" s="62">
        <v>43232003</v>
      </c>
      <c r="B10651" s="63" t="s">
        <v>7964</v>
      </c>
    </row>
    <row r="10652" spans="1:2" x14ac:dyDescent="0.25">
      <c r="A10652" s="62">
        <v>43232004</v>
      </c>
      <c r="B10652" s="63" t="s">
        <v>14309</v>
      </c>
    </row>
    <row r="10653" spans="1:2" x14ac:dyDescent="0.25">
      <c r="A10653" s="62">
        <v>43232005</v>
      </c>
      <c r="B10653" s="63" t="s">
        <v>6857</v>
      </c>
    </row>
    <row r="10654" spans="1:2" x14ac:dyDescent="0.25">
      <c r="A10654" s="62">
        <v>43232101</v>
      </c>
      <c r="B10654" s="63" t="s">
        <v>14511</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11336</v>
      </c>
    </row>
    <row r="10672" spans="1:2" x14ac:dyDescent="0.25">
      <c r="A10672" s="62">
        <v>43232305</v>
      </c>
      <c r="B10672" s="63" t="s">
        <v>6905</v>
      </c>
    </row>
    <row r="10673" spans="1:2" x14ac:dyDescent="0.25">
      <c r="A10673" s="62">
        <v>43232306</v>
      </c>
      <c r="B10673" s="63" t="s">
        <v>12955</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9076</v>
      </c>
    </row>
    <row r="10682" spans="1:2" x14ac:dyDescent="0.25">
      <c r="A10682" s="62">
        <v>43232403</v>
      </c>
      <c r="B10682" s="63" t="s">
        <v>2559</v>
      </c>
    </row>
    <row r="10683" spans="1:2" x14ac:dyDescent="0.25">
      <c r="A10683" s="62">
        <v>43232404</v>
      </c>
      <c r="B10683" s="63" t="s">
        <v>10046</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11960</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18391</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8778</v>
      </c>
    </row>
    <row r="10728" spans="1:2" x14ac:dyDescent="0.25">
      <c r="A10728" s="62">
        <v>43232915</v>
      </c>
      <c r="B10728" s="63" t="s">
        <v>17405</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14141</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17441</v>
      </c>
    </row>
    <row r="10746" spans="1:2" x14ac:dyDescent="0.25">
      <c r="A10746" s="62">
        <v>43233414</v>
      </c>
      <c r="B10746" s="63" t="s">
        <v>12791</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18741</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3780</v>
      </c>
    </row>
    <row r="10767" spans="1:2" x14ac:dyDescent="0.25">
      <c r="A10767" s="62">
        <v>44101603</v>
      </c>
      <c r="B10767" s="63" t="s">
        <v>11874</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8155</v>
      </c>
    </row>
    <row r="10779" spans="1:2" x14ac:dyDescent="0.25">
      <c r="A10779" s="62">
        <v>44101709</v>
      </c>
      <c r="B10779" s="63" t="s">
        <v>4819</v>
      </c>
    </row>
    <row r="10780" spans="1:2" x14ac:dyDescent="0.25">
      <c r="A10780" s="62">
        <v>44101710</v>
      </c>
      <c r="B10780" s="63" t="s">
        <v>13976</v>
      </c>
    </row>
    <row r="10781" spans="1:2" x14ac:dyDescent="0.25">
      <c r="A10781" s="62">
        <v>44101711</v>
      </c>
      <c r="B10781" s="63" t="s">
        <v>12339</v>
      </c>
    </row>
    <row r="10782" spans="1:2" x14ac:dyDescent="0.25">
      <c r="A10782" s="62">
        <v>44101712</v>
      </c>
      <c r="B10782" s="63" t="s">
        <v>16644</v>
      </c>
    </row>
    <row r="10783" spans="1:2" x14ac:dyDescent="0.25">
      <c r="A10783" s="62">
        <v>44101713</v>
      </c>
      <c r="B10783" s="63" t="s">
        <v>15115</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15013</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9309</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16782</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14606</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4161</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7202</v>
      </c>
    </row>
    <row r="10820" spans="1:2" x14ac:dyDescent="0.25">
      <c r="A10820" s="62">
        <v>44102202</v>
      </c>
      <c r="B10820" s="63" t="s">
        <v>15072</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14977</v>
      </c>
    </row>
    <row r="10829" spans="1:2" x14ac:dyDescent="0.25">
      <c r="A10829" s="62">
        <v>44102402</v>
      </c>
      <c r="B10829" s="63" t="s">
        <v>7145</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18101</v>
      </c>
    </row>
    <row r="10836" spans="1:2" x14ac:dyDescent="0.25">
      <c r="A10836" s="62">
        <v>44102409</v>
      </c>
      <c r="B10836" s="63" t="s">
        <v>15139</v>
      </c>
    </row>
    <row r="10837" spans="1:2" x14ac:dyDescent="0.25">
      <c r="A10837" s="62">
        <v>44102411</v>
      </c>
      <c r="B10837" s="63" t="s">
        <v>3674</v>
      </c>
    </row>
    <row r="10838" spans="1:2" x14ac:dyDescent="0.25">
      <c r="A10838" s="62">
        <v>44102412</v>
      </c>
      <c r="B10838" s="63" t="s">
        <v>13701</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6709</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13513</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7147</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9146</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9830</v>
      </c>
    </row>
    <row r="10876" spans="1:2" x14ac:dyDescent="0.25">
      <c r="A10876" s="62">
        <v>44103108</v>
      </c>
      <c r="B10876" s="63" t="s">
        <v>13944</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13370</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14973</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10011</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13831</v>
      </c>
    </row>
    <row r="10913" spans="1:2" x14ac:dyDescent="0.25">
      <c r="A10913" s="62">
        <v>44111515</v>
      </c>
      <c r="B10913" s="63" t="s">
        <v>13208</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15065</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9564</v>
      </c>
    </row>
    <row r="10932" spans="1:2" x14ac:dyDescent="0.25">
      <c r="A10932" s="62">
        <v>44111614</v>
      </c>
      <c r="B10932" s="63" t="s">
        <v>15101</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6650</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9724</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12634</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7097</v>
      </c>
    </row>
    <row r="10965" spans="1:2" x14ac:dyDescent="0.25">
      <c r="A10965" s="62">
        <v>44112007</v>
      </c>
      <c r="B10965" s="63" t="s">
        <v>9450</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12306</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10386</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13768</v>
      </c>
    </row>
    <row r="11011" spans="1:2" x14ac:dyDescent="0.25">
      <c r="A11011" s="62">
        <v>44121709</v>
      </c>
      <c r="B11011" s="63" t="s">
        <v>4506</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14815</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16094</v>
      </c>
    </row>
    <row r="11029" spans="1:2" x14ac:dyDescent="0.25">
      <c r="A11029" s="62">
        <v>44121904</v>
      </c>
      <c r="B11029" s="63" t="s">
        <v>5334</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13905</v>
      </c>
    </row>
    <row r="11036" spans="1:2" x14ac:dyDescent="0.25">
      <c r="A11036" s="62">
        <v>44122009</v>
      </c>
      <c r="B11036" s="63" t="s">
        <v>11858</v>
      </c>
    </row>
    <row r="11037" spans="1:2" x14ac:dyDescent="0.25">
      <c r="A11037" s="62">
        <v>44122010</v>
      </c>
      <c r="B11037" s="63" t="s">
        <v>7733</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12468</v>
      </c>
    </row>
    <row r="11047" spans="1:2" x14ac:dyDescent="0.25">
      <c r="A11047" s="62">
        <v>44122020</v>
      </c>
      <c r="B11047" s="63" t="s">
        <v>15760</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12561</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14102</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4077</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14852</v>
      </c>
    </row>
    <row r="11064" spans="1:2" x14ac:dyDescent="0.25">
      <c r="A11064" s="62">
        <v>44122111</v>
      </c>
      <c r="B11064" s="63" t="s">
        <v>6602</v>
      </c>
    </row>
    <row r="11065" spans="1:2" x14ac:dyDescent="0.25">
      <c r="A11065" s="62">
        <v>44122112</v>
      </c>
      <c r="B11065" s="63" t="s">
        <v>9353</v>
      </c>
    </row>
    <row r="11066" spans="1:2" x14ac:dyDescent="0.25">
      <c r="A11066" s="62">
        <v>44122113</v>
      </c>
      <c r="B11066" s="63" t="s">
        <v>15930</v>
      </c>
    </row>
    <row r="11067" spans="1:2" x14ac:dyDescent="0.25">
      <c r="A11067" s="62">
        <v>44122114</v>
      </c>
      <c r="B11067" s="63" t="s">
        <v>13457</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12465</v>
      </c>
    </row>
    <row r="11074" spans="1:2" x14ac:dyDescent="0.25">
      <c r="A11074" s="62">
        <v>44122121</v>
      </c>
      <c r="B11074" s="63" t="s">
        <v>17133</v>
      </c>
    </row>
    <row r="11075" spans="1:2" x14ac:dyDescent="0.25">
      <c r="A11075" s="62">
        <v>45101501</v>
      </c>
      <c r="B11075" s="63" t="s">
        <v>7334</v>
      </c>
    </row>
    <row r="11076" spans="1:2" x14ac:dyDescent="0.25">
      <c r="A11076" s="62">
        <v>45101502</v>
      </c>
      <c r="B11076" s="63" t="s">
        <v>11128</v>
      </c>
    </row>
    <row r="11077" spans="1:2" x14ac:dyDescent="0.25">
      <c r="A11077" s="62">
        <v>45101503</v>
      </c>
      <c r="B11077" s="63" t="s">
        <v>13604</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17810</v>
      </c>
    </row>
    <row r="11090" spans="1:2" x14ac:dyDescent="0.25">
      <c r="A11090" s="62">
        <v>45101602</v>
      </c>
      <c r="B11090" s="63" t="s">
        <v>8039</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4262</v>
      </c>
    </row>
    <row r="11103" spans="1:2" x14ac:dyDescent="0.25">
      <c r="A11103" s="62">
        <v>45101705</v>
      </c>
      <c r="B11103" s="63" t="s">
        <v>14894</v>
      </c>
    </row>
    <row r="11104" spans="1:2" x14ac:dyDescent="0.25">
      <c r="A11104" s="62">
        <v>45101706</v>
      </c>
      <c r="B11104" s="63" t="s">
        <v>5121</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12194</v>
      </c>
    </row>
    <row r="11135" spans="1:2" x14ac:dyDescent="0.25">
      <c r="A11135" s="62">
        <v>45111607</v>
      </c>
      <c r="B11135" s="63" t="s">
        <v>17906</v>
      </c>
    </row>
    <row r="11136" spans="1:2" x14ac:dyDescent="0.25">
      <c r="A11136" s="62">
        <v>45111608</v>
      </c>
      <c r="B11136" s="63" t="s">
        <v>13633</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14846</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15056</v>
      </c>
    </row>
    <row r="11160" spans="1:2" x14ac:dyDescent="0.25">
      <c r="A11160" s="62">
        <v>45111809</v>
      </c>
      <c r="B11160" s="63" t="s">
        <v>8365</v>
      </c>
    </row>
    <row r="11161" spans="1:2" x14ac:dyDescent="0.25">
      <c r="A11161" s="62">
        <v>45111810</v>
      </c>
      <c r="B11161" s="63" t="s">
        <v>3669</v>
      </c>
    </row>
    <row r="11162" spans="1:2" x14ac:dyDescent="0.25">
      <c r="A11162" s="62">
        <v>45111901</v>
      </c>
      <c r="B11162" s="63" t="s">
        <v>11745</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9756</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5296</v>
      </c>
    </row>
    <row r="11182" spans="1:2" x14ac:dyDescent="0.25">
      <c r="A11182" s="62">
        <v>45121518</v>
      </c>
      <c r="B11182" s="63" t="s">
        <v>13579</v>
      </c>
    </row>
    <row r="11183" spans="1:2" x14ac:dyDescent="0.25">
      <c r="A11183" s="62">
        <v>45121519</v>
      </c>
      <c r="B11183" s="63" t="s">
        <v>14840</v>
      </c>
    </row>
    <row r="11184" spans="1:2" x14ac:dyDescent="0.25">
      <c r="A11184" s="62">
        <v>45121520</v>
      </c>
      <c r="B11184" s="63" t="s">
        <v>11579</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13971</v>
      </c>
    </row>
    <row r="11193" spans="1:2" x14ac:dyDescent="0.25">
      <c r="A11193" s="62">
        <v>45121609</v>
      </c>
      <c r="B11193" s="63" t="s">
        <v>17534</v>
      </c>
    </row>
    <row r="11194" spans="1:2" x14ac:dyDescent="0.25">
      <c r="A11194" s="62">
        <v>45121610</v>
      </c>
      <c r="B11194" s="63" t="s">
        <v>13184</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13255</v>
      </c>
    </row>
    <row r="11199" spans="1:2" x14ac:dyDescent="0.25">
      <c r="A11199" s="62">
        <v>45121615</v>
      </c>
      <c r="B11199" s="63" t="s">
        <v>7502</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9741</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16889</v>
      </c>
    </row>
    <row r="11211" spans="1:2" x14ac:dyDescent="0.25">
      <c r="A11211" s="62">
        <v>45121704</v>
      </c>
      <c r="B11211" s="63" t="s">
        <v>4841</v>
      </c>
    </row>
    <row r="11212" spans="1:2" x14ac:dyDescent="0.25">
      <c r="A11212" s="62">
        <v>45121705</v>
      </c>
      <c r="B11212" s="63" t="s">
        <v>10330</v>
      </c>
    </row>
    <row r="11213" spans="1:2" x14ac:dyDescent="0.25">
      <c r="A11213" s="62">
        <v>45121706</v>
      </c>
      <c r="B11213" s="63" t="s">
        <v>4979</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13387</v>
      </c>
    </row>
    <row r="11219" spans="1:2" x14ac:dyDescent="0.25">
      <c r="A11219" s="62">
        <v>45121806</v>
      </c>
      <c r="B11219" s="63" t="s">
        <v>11373</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9464</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13488</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16037</v>
      </c>
    </row>
    <row r="11253" spans="1:2" x14ac:dyDescent="0.25">
      <c r="A11253" s="62">
        <v>46111801</v>
      </c>
      <c r="B11253" s="63" t="s">
        <v>9520</v>
      </c>
    </row>
    <row r="11254" spans="1:2" x14ac:dyDescent="0.25">
      <c r="A11254" s="62">
        <v>46121501</v>
      </c>
      <c r="B11254" s="63" t="s">
        <v>8452</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9291</v>
      </c>
    </row>
    <row r="11258" spans="1:2" x14ac:dyDescent="0.25">
      <c r="A11258" s="62">
        <v>46121505</v>
      </c>
      <c r="B11258" s="63" t="s">
        <v>8330</v>
      </c>
    </row>
    <row r="11259" spans="1:2" x14ac:dyDescent="0.25">
      <c r="A11259" s="62">
        <v>46121506</v>
      </c>
      <c r="B11259" s="63" t="s">
        <v>11527</v>
      </c>
    </row>
    <row r="11260" spans="1:2" x14ac:dyDescent="0.25">
      <c r="A11260" s="62">
        <v>46121507</v>
      </c>
      <c r="B11260" s="63" t="s">
        <v>8265</v>
      </c>
    </row>
    <row r="11261" spans="1:2" x14ac:dyDescent="0.25">
      <c r="A11261" s="62">
        <v>46121508</v>
      </c>
      <c r="B11261" s="63" t="s">
        <v>11426</v>
      </c>
    </row>
    <row r="11262" spans="1:2" x14ac:dyDescent="0.25">
      <c r="A11262" s="62">
        <v>46121509</v>
      </c>
      <c r="B11262" s="63" t="s">
        <v>6983</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14912</v>
      </c>
    </row>
    <row r="11266" spans="1:2" x14ac:dyDescent="0.25">
      <c r="A11266" s="62">
        <v>46121601</v>
      </c>
      <c r="B11266" s="63" t="s">
        <v>14709</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13683</v>
      </c>
    </row>
    <row r="11270" spans="1:2" x14ac:dyDescent="0.25">
      <c r="A11270" s="62">
        <v>46121605</v>
      </c>
      <c r="B11270" s="63" t="s">
        <v>16174</v>
      </c>
    </row>
    <row r="11271" spans="1:2" x14ac:dyDescent="0.25">
      <c r="A11271" s="62">
        <v>46131501</v>
      </c>
      <c r="B11271" s="63" t="s">
        <v>13879</v>
      </c>
    </row>
    <row r="11272" spans="1:2" x14ac:dyDescent="0.25">
      <c r="A11272" s="62">
        <v>46131502</v>
      </c>
      <c r="B11272" s="63" t="s">
        <v>10982</v>
      </c>
    </row>
    <row r="11273" spans="1:2" x14ac:dyDescent="0.25">
      <c r="A11273" s="62">
        <v>46131503</v>
      </c>
      <c r="B11273" s="63" t="s">
        <v>7859</v>
      </c>
    </row>
    <row r="11274" spans="1:2" x14ac:dyDescent="0.25">
      <c r="A11274" s="62">
        <v>46131504</v>
      </c>
      <c r="B11274" s="63" t="s">
        <v>9307</v>
      </c>
    </row>
    <row r="11275" spans="1:2" x14ac:dyDescent="0.25">
      <c r="A11275" s="62">
        <v>46131505</v>
      </c>
      <c r="B11275" s="63" t="s">
        <v>5068</v>
      </c>
    </row>
    <row r="11276" spans="1:2" x14ac:dyDescent="0.25">
      <c r="A11276" s="62">
        <v>46131601</v>
      </c>
      <c r="B11276" s="63" t="s">
        <v>14119</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9362</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8425</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14805</v>
      </c>
    </row>
    <row r="11301" spans="1:2" x14ac:dyDescent="0.25">
      <c r="A11301" s="62">
        <v>46151708</v>
      </c>
      <c r="B11301" s="63" t="s">
        <v>14043</v>
      </c>
    </row>
    <row r="11302" spans="1:2" x14ac:dyDescent="0.25">
      <c r="A11302" s="62">
        <v>46151709</v>
      </c>
      <c r="B11302" s="63" t="s">
        <v>14895</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13878</v>
      </c>
    </row>
    <row r="11314" spans="1:2" x14ac:dyDescent="0.25">
      <c r="A11314" s="62">
        <v>46161506</v>
      </c>
      <c r="B11314" s="63" t="s">
        <v>10192</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11692</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10044</v>
      </c>
    </row>
    <row r="11322" spans="1:2" x14ac:dyDescent="0.25">
      <c r="A11322" s="62">
        <v>46161604</v>
      </c>
      <c r="B11322" s="63" t="s">
        <v>14574</v>
      </c>
    </row>
    <row r="11323" spans="1:2" x14ac:dyDescent="0.25">
      <c r="A11323" s="62">
        <v>46171501</v>
      </c>
      <c r="B11323" s="63" t="s">
        <v>14964</v>
      </c>
    </row>
    <row r="11324" spans="1:2" x14ac:dyDescent="0.25">
      <c r="A11324" s="62">
        <v>46171502</v>
      </c>
      <c r="B11324" s="63" t="s">
        <v>13355</v>
      </c>
    </row>
    <row r="11325" spans="1:2" x14ac:dyDescent="0.25">
      <c r="A11325" s="62">
        <v>46171503</v>
      </c>
      <c r="B11325" s="63" t="s">
        <v>7890</v>
      </c>
    </row>
    <row r="11326" spans="1:2" x14ac:dyDescent="0.25">
      <c r="A11326" s="62">
        <v>46171504</v>
      </c>
      <c r="B11326" s="63" t="s">
        <v>10455</v>
      </c>
    </row>
    <row r="11327" spans="1:2" x14ac:dyDescent="0.25">
      <c r="A11327" s="62">
        <v>46171505</v>
      </c>
      <c r="B11327" s="63" t="s">
        <v>6950</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9678</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10123</v>
      </c>
    </row>
    <row r="11348" spans="1:2" x14ac:dyDescent="0.25">
      <c r="A11348" s="62">
        <v>46171610</v>
      </c>
      <c r="B11348" s="63" t="s">
        <v>17789</v>
      </c>
    </row>
    <row r="11349" spans="1:2" x14ac:dyDescent="0.25">
      <c r="A11349" s="62">
        <v>46171611</v>
      </c>
      <c r="B11349" s="63" t="s">
        <v>10216</v>
      </c>
    </row>
    <row r="11350" spans="1:2" x14ac:dyDescent="0.25">
      <c r="A11350" s="62">
        <v>46171612</v>
      </c>
      <c r="B11350" s="63" t="s">
        <v>13582</v>
      </c>
    </row>
    <row r="11351" spans="1:2" x14ac:dyDescent="0.25">
      <c r="A11351" s="62">
        <v>46171613</v>
      </c>
      <c r="B11351" s="63" t="s">
        <v>7261</v>
      </c>
    </row>
    <row r="11352" spans="1:2" x14ac:dyDescent="0.25">
      <c r="A11352" s="62">
        <v>46171615</v>
      </c>
      <c r="B11352" s="63" t="s">
        <v>16937</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9929</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14772</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13098</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11118</v>
      </c>
    </row>
    <row r="11370" spans="1:2" x14ac:dyDescent="0.25">
      <c r="A11370" s="62">
        <v>46181516</v>
      </c>
      <c r="B11370" s="63" t="s">
        <v>16824</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15026</v>
      </c>
    </row>
    <row r="11375" spans="1:2" x14ac:dyDescent="0.25">
      <c r="A11375" s="62">
        <v>46181525</v>
      </c>
      <c r="B11375" s="63" t="s">
        <v>5410</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9716</v>
      </c>
    </row>
    <row r="11386" spans="1:2" x14ac:dyDescent="0.25">
      <c r="A11386" s="62">
        <v>46181601</v>
      </c>
      <c r="B11386" s="63" t="s">
        <v>13461</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7848</v>
      </c>
    </row>
    <row r="11392" spans="1:2" x14ac:dyDescent="0.25">
      <c r="A11392" s="62">
        <v>46181701</v>
      </c>
      <c r="B11392" s="63" t="s">
        <v>12335</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18831</v>
      </c>
    </row>
    <row r="11399" spans="1:2" x14ac:dyDescent="0.25">
      <c r="A11399" s="62">
        <v>46181801</v>
      </c>
      <c r="B11399" s="63" t="s">
        <v>5990</v>
      </c>
    </row>
    <row r="11400" spans="1:2" x14ac:dyDescent="0.25">
      <c r="A11400" s="62">
        <v>46181802</v>
      </c>
      <c r="B11400" s="63" t="s">
        <v>10235</v>
      </c>
    </row>
    <row r="11401" spans="1:2" x14ac:dyDescent="0.25">
      <c r="A11401" s="62">
        <v>46181803</v>
      </c>
      <c r="B11401" s="63" t="s">
        <v>18386</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9462</v>
      </c>
    </row>
    <row r="11421" spans="1:2" x14ac:dyDescent="0.25">
      <c r="A11421" s="62">
        <v>46182103</v>
      </c>
      <c r="B11421" s="63" t="s">
        <v>17157</v>
      </c>
    </row>
    <row r="11422" spans="1:2" x14ac:dyDescent="0.25">
      <c r="A11422" s="62">
        <v>46182104</v>
      </c>
      <c r="B11422" s="63" t="s">
        <v>3497</v>
      </c>
    </row>
    <row r="11423" spans="1:2" x14ac:dyDescent="0.25">
      <c r="A11423" s="62">
        <v>46182105</v>
      </c>
      <c r="B11423" s="63" t="s">
        <v>14404</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18485</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13286</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7313</v>
      </c>
    </row>
    <row r="11458" spans="1:2" x14ac:dyDescent="0.25">
      <c r="A11458" s="62">
        <v>46191609</v>
      </c>
      <c r="B11458" s="63" t="s">
        <v>14923</v>
      </c>
    </row>
    <row r="11459" spans="1:2" x14ac:dyDescent="0.25">
      <c r="A11459" s="62">
        <v>46191610</v>
      </c>
      <c r="B11459" s="63" t="s">
        <v>7486</v>
      </c>
    </row>
    <row r="11460" spans="1:2" x14ac:dyDescent="0.25">
      <c r="A11460" s="62">
        <v>47101501</v>
      </c>
      <c r="B11460" s="63" t="s">
        <v>12393</v>
      </c>
    </row>
    <row r="11461" spans="1:2" x14ac:dyDescent="0.25">
      <c r="A11461" s="62">
        <v>47101502</v>
      </c>
      <c r="B11461" s="63" t="s">
        <v>4390</v>
      </c>
    </row>
    <row r="11462" spans="1:2" x14ac:dyDescent="0.25">
      <c r="A11462" s="62">
        <v>47101503</v>
      </c>
      <c r="B11462" s="63" t="s">
        <v>14520</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6878</v>
      </c>
    </row>
    <row r="11470" spans="1:2" x14ac:dyDescent="0.25">
      <c r="A11470" s="62">
        <v>47101511</v>
      </c>
      <c r="B11470" s="63" t="s">
        <v>16757</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12844</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10213</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17741</v>
      </c>
    </row>
    <row r="11485" spans="1:2" x14ac:dyDescent="0.25">
      <c r="A11485" s="62">
        <v>47101528</v>
      </c>
      <c r="B11485" s="63" t="s">
        <v>9725</v>
      </c>
    </row>
    <row r="11486" spans="1:2" x14ac:dyDescent="0.25">
      <c r="A11486" s="62">
        <v>47101529</v>
      </c>
      <c r="B11486" s="63" t="s">
        <v>12600</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12476</v>
      </c>
    </row>
    <row r="11492" spans="1:2" x14ac:dyDescent="0.25">
      <c r="A11492" s="62">
        <v>47101535</v>
      </c>
      <c r="B11492" s="63" t="s">
        <v>8023</v>
      </c>
    </row>
    <row r="11493" spans="1:2" x14ac:dyDescent="0.25">
      <c r="A11493" s="62">
        <v>47101536</v>
      </c>
      <c r="B11493" s="63" t="s">
        <v>14095</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17774</v>
      </c>
    </row>
    <row r="11508" spans="1:2" x14ac:dyDescent="0.25">
      <c r="A11508" s="62">
        <v>47101612</v>
      </c>
      <c r="B11508" s="63" t="s">
        <v>9108</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3526</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14182</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14072</v>
      </c>
    </row>
    <row r="11529" spans="1:2" x14ac:dyDescent="0.25">
      <c r="A11529" s="62">
        <v>47121611</v>
      </c>
      <c r="B11529" s="63" t="s">
        <v>18576</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14806</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9745</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14426</v>
      </c>
    </row>
    <row r="11543" spans="1:2" x14ac:dyDescent="0.25">
      <c r="A11543" s="62">
        <v>47121804</v>
      </c>
      <c r="B11543" s="63" t="s">
        <v>17319</v>
      </c>
    </row>
    <row r="11544" spans="1:2" x14ac:dyDescent="0.25">
      <c r="A11544" s="62">
        <v>47121805</v>
      </c>
      <c r="B11544" s="63" t="s">
        <v>6900</v>
      </c>
    </row>
    <row r="11545" spans="1:2" x14ac:dyDescent="0.25">
      <c r="A11545" s="62">
        <v>47121806</v>
      </c>
      <c r="B11545" s="63" t="s">
        <v>14365</v>
      </c>
    </row>
    <row r="11546" spans="1:2" x14ac:dyDescent="0.25">
      <c r="A11546" s="62">
        <v>47121807</v>
      </c>
      <c r="B11546" s="63" t="s">
        <v>7531</v>
      </c>
    </row>
    <row r="11547" spans="1:2" x14ac:dyDescent="0.25">
      <c r="A11547" s="62">
        <v>47121808</v>
      </c>
      <c r="B11547" s="63" t="s">
        <v>13629</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11602</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17549</v>
      </c>
    </row>
    <row r="11566" spans="1:2" x14ac:dyDescent="0.25">
      <c r="A11566" s="62">
        <v>47131610</v>
      </c>
      <c r="B11566" s="63" t="s">
        <v>8577</v>
      </c>
    </row>
    <row r="11567" spans="1:2" x14ac:dyDescent="0.25">
      <c r="A11567" s="62">
        <v>47131611</v>
      </c>
      <c r="B11567" s="63" t="s">
        <v>13288</v>
      </c>
    </row>
    <row r="11568" spans="1:2" x14ac:dyDescent="0.25">
      <c r="A11568" s="62">
        <v>47131612</v>
      </c>
      <c r="B11568" s="63" t="s">
        <v>18257</v>
      </c>
    </row>
    <row r="11569" spans="1:2" x14ac:dyDescent="0.25">
      <c r="A11569" s="62">
        <v>47131613</v>
      </c>
      <c r="B11569" s="63" t="s">
        <v>13199</v>
      </c>
    </row>
    <row r="11570" spans="1:2" x14ac:dyDescent="0.25">
      <c r="A11570" s="62">
        <v>47131614</v>
      </c>
      <c r="B11570" s="63" t="s">
        <v>17374</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17371</v>
      </c>
    </row>
    <row r="11587" spans="1:2" x14ac:dyDescent="0.25">
      <c r="A11587" s="62">
        <v>47131801</v>
      </c>
      <c r="B11587" s="63" t="s">
        <v>11850</v>
      </c>
    </row>
    <row r="11588" spans="1:2" x14ac:dyDescent="0.25">
      <c r="A11588" s="62">
        <v>47131802</v>
      </c>
      <c r="B11588" s="63" t="s">
        <v>17391</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3804</v>
      </c>
    </row>
    <row r="11594" spans="1:2" x14ac:dyDescent="0.25">
      <c r="A11594" s="62">
        <v>47131808</v>
      </c>
      <c r="B11594" s="63" t="s">
        <v>14621</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8521</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5223</v>
      </c>
    </row>
    <row r="11603" spans="1:2" x14ac:dyDescent="0.25">
      <c r="A11603" s="62">
        <v>47131817</v>
      </c>
      <c r="B11603" s="63" t="s">
        <v>16862</v>
      </c>
    </row>
    <row r="11604" spans="1:2" x14ac:dyDescent="0.25">
      <c r="A11604" s="62">
        <v>47131818</v>
      </c>
      <c r="B11604" s="63" t="s">
        <v>3476</v>
      </c>
    </row>
    <row r="11605" spans="1:2" x14ac:dyDescent="0.25">
      <c r="A11605" s="62">
        <v>47131819</v>
      </c>
      <c r="B11605" s="63" t="s">
        <v>16841</v>
      </c>
    </row>
    <row r="11606" spans="1:2" x14ac:dyDescent="0.25">
      <c r="A11606" s="62">
        <v>47131820</v>
      </c>
      <c r="B11606" s="63" t="s">
        <v>6480</v>
      </c>
    </row>
    <row r="11607" spans="1:2" x14ac:dyDescent="0.25">
      <c r="A11607" s="62">
        <v>47131821</v>
      </c>
      <c r="B11607" s="63" t="s">
        <v>13320</v>
      </c>
    </row>
    <row r="11608" spans="1:2" x14ac:dyDescent="0.25">
      <c r="A11608" s="62">
        <v>47131822</v>
      </c>
      <c r="B11608" s="63" t="s">
        <v>18024</v>
      </c>
    </row>
    <row r="11609" spans="1:2" x14ac:dyDescent="0.25">
      <c r="A11609" s="62">
        <v>47131823</v>
      </c>
      <c r="B11609" s="63" t="s">
        <v>14865</v>
      </c>
    </row>
    <row r="11610" spans="1:2" x14ac:dyDescent="0.25">
      <c r="A11610" s="62">
        <v>47131824</v>
      </c>
      <c r="B11610" s="63" t="s">
        <v>4792</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14432</v>
      </c>
    </row>
    <row r="11615" spans="1:2" x14ac:dyDescent="0.25">
      <c r="A11615" s="62">
        <v>47131829</v>
      </c>
      <c r="B11615" s="63" t="s">
        <v>15664</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9351</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9979</v>
      </c>
    </row>
    <row r="11635" spans="1:2" x14ac:dyDescent="0.25">
      <c r="A11635" s="62">
        <v>48101504</v>
      </c>
      <c r="B11635" s="63" t="s">
        <v>4673</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14683</v>
      </c>
    </row>
    <row r="11642" spans="1:2" x14ac:dyDescent="0.25">
      <c r="A11642" s="62">
        <v>48101511</v>
      </c>
      <c r="B11642" s="63" t="s">
        <v>11371</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3536</v>
      </c>
    </row>
    <row r="11646" spans="1:2" x14ac:dyDescent="0.25">
      <c r="A11646" s="62">
        <v>48101515</v>
      </c>
      <c r="B11646" s="63" t="s">
        <v>15134</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16940</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17632</v>
      </c>
    </row>
    <row r="11680" spans="1:2" x14ac:dyDescent="0.25">
      <c r="A11680" s="62">
        <v>48101617</v>
      </c>
      <c r="B11680" s="63" t="s">
        <v>14859</v>
      </c>
    </row>
    <row r="11681" spans="1:2" x14ac:dyDescent="0.25">
      <c r="A11681" s="62">
        <v>48101701</v>
      </c>
      <c r="B11681" s="63" t="s">
        <v>13852</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8160</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10381</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13750</v>
      </c>
    </row>
    <row r="11707" spans="1:2" x14ac:dyDescent="0.25">
      <c r="A11707" s="62">
        <v>48101812</v>
      </c>
      <c r="B11707" s="63" t="s">
        <v>11746</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10049</v>
      </c>
    </row>
    <row r="11716" spans="1:2" x14ac:dyDescent="0.25">
      <c r="A11716" s="62">
        <v>48101904</v>
      </c>
      <c r="B11716" s="63" t="s">
        <v>18419</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14950</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10431</v>
      </c>
    </row>
    <row r="11734" spans="1:2" x14ac:dyDescent="0.25">
      <c r="A11734" s="62">
        <v>48102002</v>
      </c>
      <c r="B11734" s="63" t="s">
        <v>7640</v>
      </c>
    </row>
    <row r="11735" spans="1:2" x14ac:dyDescent="0.25">
      <c r="A11735" s="62">
        <v>48102003</v>
      </c>
      <c r="B11735" s="63" t="s">
        <v>14791</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14979</v>
      </c>
    </row>
    <row r="11739" spans="1:2" x14ac:dyDescent="0.25">
      <c r="A11739" s="62">
        <v>48102007</v>
      </c>
      <c r="B11739" s="63" t="s">
        <v>6792</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14747</v>
      </c>
    </row>
    <row r="11743" spans="1:2" x14ac:dyDescent="0.25">
      <c r="A11743" s="62">
        <v>48102104</v>
      </c>
      <c r="B11743" s="63" t="s">
        <v>10836</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10702</v>
      </c>
    </row>
    <row r="11752" spans="1:2" x14ac:dyDescent="0.25">
      <c r="A11752" s="62">
        <v>48111104</v>
      </c>
      <c r="B11752" s="63" t="s">
        <v>8073</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7656</v>
      </c>
    </row>
    <row r="11757" spans="1:2" x14ac:dyDescent="0.25">
      <c r="A11757" s="62">
        <v>48111201</v>
      </c>
      <c r="B11757" s="63" t="s">
        <v>9332</v>
      </c>
    </row>
    <row r="11758" spans="1:2" x14ac:dyDescent="0.25">
      <c r="A11758" s="62">
        <v>48111202</v>
      </c>
      <c r="B11758" s="63" t="s">
        <v>13692</v>
      </c>
    </row>
    <row r="11759" spans="1:2" x14ac:dyDescent="0.25">
      <c r="A11759" s="62">
        <v>48111301</v>
      </c>
      <c r="B11759" s="63" t="s">
        <v>6394</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14088</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14968</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11652</v>
      </c>
    </row>
    <row r="11779" spans="1:2" x14ac:dyDescent="0.25">
      <c r="A11779" s="62">
        <v>49101608</v>
      </c>
      <c r="B11779" s="63" t="s">
        <v>7057</v>
      </c>
    </row>
    <row r="11780" spans="1:2" x14ac:dyDescent="0.25">
      <c r="A11780" s="62">
        <v>49101609</v>
      </c>
      <c r="B11780" s="63" t="s">
        <v>13193</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12757</v>
      </c>
    </row>
    <row r="11784" spans="1:2" x14ac:dyDescent="0.25">
      <c r="A11784" s="62">
        <v>49101701</v>
      </c>
      <c r="B11784" s="63" t="s">
        <v>3667</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6363</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7747</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14855</v>
      </c>
    </row>
    <row r="11800" spans="1:2" x14ac:dyDescent="0.25">
      <c r="A11800" s="62">
        <v>49121601</v>
      </c>
      <c r="B11800" s="63" t="s">
        <v>3704</v>
      </c>
    </row>
    <row r="11801" spans="1:2" x14ac:dyDescent="0.25">
      <c r="A11801" s="62">
        <v>49121602</v>
      </c>
      <c r="B11801" s="63" t="s">
        <v>14155</v>
      </c>
    </row>
    <row r="11802" spans="1:2" x14ac:dyDescent="0.25">
      <c r="A11802" s="62">
        <v>49121603</v>
      </c>
      <c r="B11802" s="63" t="s">
        <v>9780</v>
      </c>
    </row>
    <row r="11803" spans="1:2" x14ac:dyDescent="0.25">
      <c r="A11803" s="62">
        <v>49131501</v>
      </c>
      <c r="B11803" s="63" t="s">
        <v>4884</v>
      </c>
    </row>
    <row r="11804" spans="1:2" x14ac:dyDescent="0.25">
      <c r="A11804" s="62">
        <v>49131502</v>
      </c>
      <c r="B11804" s="63" t="s">
        <v>14862</v>
      </c>
    </row>
    <row r="11805" spans="1:2" x14ac:dyDescent="0.25">
      <c r="A11805" s="62">
        <v>49131503</v>
      </c>
      <c r="B11805" s="63" t="s">
        <v>17003</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6956</v>
      </c>
    </row>
    <row r="11810" spans="1:2" x14ac:dyDescent="0.25">
      <c r="A11810" s="62">
        <v>49131602</v>
      </c>
      <c r="B11810" s="63" t="s">
        <v>9438</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18493</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15042</v>
      </c>
    </row>
    <row r="11832" spans="1:2" x14ac:dyDescent="0.25">
      <c r="A11832" s="62">
        <v>49151504</v>
      </c>
      <c r="B11832" s="63" t="s">
        <v>16868</v>
      </c>
    </row>
    <row r="11833" spans="1:2" x14ac:dyDescent="0.25">
      <c r="A11833" s="62">
        <v>49151505</v>
      </c>
      <c r="B11833" s="63" t="s">
        <v>5023</v>
      </c>
    </row>
    <row r="11834" spans="1:2" x14ac:dyDescent="0.25">
      <c r="A11834" s="62">
        <v>49151601</v>
      </c>
      <c r="B11834" s="63" t="s">
        <v>10060</v>
      </c>
    </row>
    <row r="11835" spans="1:2" x14ac:dyDescent="0.25">
      <c r="A11835" s="62">
        <v>49151602</v>
      </c>
      <c r="B11835" s="63" t="s">
        <v>17085</v>
      </c>
    </row>
    <row r="11836" spans="1:2" x14ac:dyDescent="0.25">
      <c r="A11836" s="62">
        <v>49151603</v>
      </c>
      <c r="B11836" s="63" t="s">
        <v>13416</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11562</v>
      </c>
    </row>
    <row r="11840" spans="1:2" x14ac:dyDescent="0.25">
      <c r="A11840" s="62">
        <v>49161504</v>
      </c>
      <c r="B11840" s="63" t="s">
        <v>8367</v>
      </c>
    </row>
    <row r="11841" spans="1:2" x14ac:dyDescent="0.25">
      <c r="A11841" s="62">
        <v>49161505</v>
      </c>
      <c r="B11841" s="63" t="s">
        <v>17772</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12625</v>
      </c>
    </row>
    <row r="11854" spans="1:2" x14ac:dyDescent="0.25">
      <c r="A11854" s="62">
        <v>49161518</v>
      </c>
      <c r="B11854" s="63" t="s">
        <v>18738</v>
      </c>
    </row>
    <row r="11855" spans="1:2" x14ac:dyDescent="0.25">
      <c r="A11855" s="62">
        <v>49161519</v>
      </c>
      <c r="B11855" s="63" t="s">
        <v>11282</v>
      </c>
    </row>
    <row r="11856" spans="1:2" x14ac:dyDescent="0.25">
      <c r="A11856" s="62">
        <v>49161520</v>
      </c>
      <c r="B11856" s="63" t="s">
        <v>7651</v>
      </c>
    </row>
    <row r="11857" spans="1:2" x14ac:dyDescent="0.25">
      <c r="A11857" s="62">
        <v>49161521</v>
      </c>
      <c r="B11857" s="63" t="s">
        <v>11698</v>
      </c>
    </row>
    <row r="11858" spans="1:2" x14ac:dyDescent="0.25">
      <c r="A11858" s="62">
        <v>49161522</v>
      </c>
      <c r="B11858" s="63" t="s">
        <v>7463</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7551</v>
      </c>
    </row>
    <row r="11868" spans="1:2" x14ac:dyDescent="0.25">
      <c r="A11868" s="62">
        <v>49161606</v>
      </c>
      <c r="B11868" s="63" t="s">
        <v>17526</v>
      </c>
    </row>
    <row r="11869" spans="1:2" x14ac:dyDescent="0.25">
      <c r="A11869" s="62">
        <v>49161607</v>
      </c>
      <c r="B11869" s="63" t="s">
        <v>13312</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12688</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13548</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3556</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6801</v>
      </c>
    </row>
    <row r="11897" spans="1:2" x14ac:dyDescent="0.25">
      <c r="A11897" s="62">
        <v>49171603</v>
      </c>
      <c r="B11897" s="63" t="s">
        <v>14307</v>
      </c>
    </row>
    <row r="11898" spans="1:2" x14ac:dyDescent="0.25">
      <c r="A11898" s="62">
        <v>49181501</v>
      </c>
      <c r="B11898" s="63" t="s">
        <v>10104</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18661</v>
      </c>
    </row>
    <row r="11902" spans="1:2" x14ac:dyDescent="0.25">
      <c r="A11902" s="62">
        <v>49181505</v>
      </c>
      <c r="B11902" s="63" t="s">
        <v>11518</v>
      </c>
    </row>
    <row r="11903" spans="1:2" x14ac:dyDescent="0.25">
      <c r="A11903" s="62">
        <v>49181506</v>
      </c>
      <c r="B11903" s="63" t="s">
        <v>17564</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14023</v>
      </c>
    </row>
    <row r="11911" spans="1:2" x14ac:dyDescent="0.25">
      <c r="A11911" s="62">
        <v>49181514</v>
      </c>
      <c r="B11911" s="63" t="s">
        <v>12153</v>
      </c>
    </row>
    <row r="11912" spans="1:2" x14ac:dyDescent="0.25">
      <c r="A11912" s="62">
        <v>49181515</v>
      </c>
      <c r="B11912" s="63" t="s">
        <v>14065</v>
      </c>
    </row>
    <row r="11913" spans="1:2" x14ac:dyDescent="0.25">
      <c r="A11913" s="62">
        <v>49181601</v>
      </c>
      <c r="B11913" s="63" t="s">
        <v>9331</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6239</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3462</v>
      </c>
    </row>
    <row r="11926" spans="1:2" x14ac:dyDescent="0.25">
      <c r="A11926" s="62">
        <v>49201502</v>
      </c>
      <c r="B11926" s="63" t="s">
        <v>15103</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8108</v>
      </c>
    </row>
    <row r="11948" spans="1:2" x14ac:dyDescent="0.25">
      <c r="A11948" s="62">
        <v>49211604</v>
      </c>
      <c r="B11948" s="63" t="s">
        <v>13408</v>
      </c>
    </row>
    <row r="11949" spans="1:2" x14ac:dyDescent="0.25">
      <c r="A11949" s="62">
        <v>49211605</v>
      </c>
      <c r="B11949" s="63" t="s">
        <v>4494</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4633</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14193</v>
      </c>
    </row>
    <row r="11966" spans="1:2" x14ac:dyDescent="0.25">
      <c r="A11966" s="62">
        <v>49221503</v>
      </c>
      <c r="B11966" s="63" t="s">
        <v>7169</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12620</v>
      </c>
    </row>
    <row r="11984" spans="1:2" x14ac:dyDescent="0.25">
      <c r="A11984" s="62">
        <v>49241510</v>
      </c>
      <c r="B11984" s="63" t="s">
        <v>9702</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17346</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10398</v>
      </c>
    </row>
    <row r="11995" spans="1:2" x14ac:dyDescent="0.25">
      <c r="A11995" s="62">
        <v>49241707</v>
      </c>
      <c r="B11995" s="63" t="s">
        <v>17205</v>
      </c>
    </row>
    <row r="11996" spans="1:2" x14ac:dyDescent="0.25">
      <c r="A11996" s="62">
        <v>49241708</v>
      </c>
      <c r="B11996" s="63" t="s">
        <v>13439</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17446</v>
      </c>
    </row>
    <row r="12011" spans="1:2" x14ac:dyDescent="0.25">
      <c r="A12011" s="62">
        <v>50111510</v>
      </c>
      <c r="B12011" s="63" t="s">
        <v>11389</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14321</v>
      </c>
    </row>
    <row r="12015" spans="1:2" x14ac:dyDescent="0.25">
      <c r="A12015" s="62">
        <v>50112002</v>
      </c>
      <c r="B12015" s="63" t="s">
        <v>6989</v>
      </c>
    </row>
    <row r="12016" spans="1:2" x14ac:dyDescent="0.25">
      <c r="A12016" s="62">
        <v>50112003</v>
      </c>
      <c r="B12016" s="63" t="s">
        <v>3785</v>
      </c>
    </row>
    <row r="12017" spans="1:2" x14ac:dyDescent="0.25">
      <c r="A12017" s="62">
        <v>50121537</v>
      </c>
      <c r="B12017" s="63" t="s">
        <v>2720</v>
      </c>
    </row>
    <row r="12018" spans="1:2" x14ac:dyDescent="0.25">
      <c r="A12018" s="62">
        <v>50121538</v>
      </c>
      <c r="B12018" s="63" t="s">
        <v>14829</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9761</v>
      </c>
    </row>
    <row r="12023" spans="1:2" x14ac:dyDescent="0.25">
      <c r="A12023" s="62">
        <v>50121705</v>
      </c>
      <c r="B12023" s="63" t="s">
        <v>7111</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14113</v>
      </c>
    </row>
    <row r="12031" spans="1:2" x14ac:dyDescent="0.25">
      <c r="A12031" s="62">
        <v>50131608</v>
      </c>
      <c r="B12031" s="63" t="s">
        <v>14958</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12667</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17866</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6631</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7368</v>
      </c>
    </row>
    <row r="12080" spans="1:2" x14ac:dyDescent="0.25">
      <c r="A12080" s="62">
        <v>50182003</v>
      </c>
      <c r="B12080" s="63" t="s">
        <v>9803</v>
      </c>
    </row>
    <row r="12081" spans="1:2" x14ac:dyDescent="0.25">
      <c r="A12081" s="62">
        <v>50182004</v>
      </c>
      <c r="B12081" s="63" t="s">
        <v>17580</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14915</v>
      </c>
    </row>
    <row r="12091" spans="1:2" x14ac:dyDescent="0.25">
      <c r="A12091" s="62">
        <v>50192303</v>
      </c>
      <c r="B12091" s="63" t="s">
        <v>17335</v>
      </c>
    </row>
    <row r="12092" spans="1:2" x14ac:dyDescent="0.25">
      <c r="A12092" s="62">
        <v>50192304</v>
      </c>
      <c r="B12092" s="63" t="s">
        <v>13627</v>
      </c>
    </row>
    <row r="12093" spans="1:2" x14ac:dyDescent="0.25">
      <c r="A12093" s="62">
        <v>50192401</v>
      </c>
      <c r="B12093" s="63" t="s">
        <v>10172</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13024</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10419</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18642</v>
      </c>
    </row>
    <row r="12110" spans="1:2" x14ac:dyDescent="0.25">
      <c r="A12110" s="62">
        <v>50192901</v>
      </c>
      <c r="B12110" s="63" t="s">
        <v>10466</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10392</v>
      </c>
    </row>
    <row r="12125" spans="1:2" x14ac:dyDescent="0.25">
      <c r="A12125" s="62">
        <v>50201709</v>
      </c>
      <c r="B12125" s="63" t="s">
        <v>6913</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9313</v>
      </c>
    </row>
    <row r="12145" spans="1:2" x14ac:dyDescent="0.25">
      <c r="A12145" s="62">
        <v>50202308</v>
      </c>
      <c r="B12145" s="63" t="s">
        <v>17843</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13380</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13418</v>
      </c>
    </row>
    <row r="12162" spans="1:2" x14ac:dyDescent="0.25">
      <c r="A12162" s="62">
        <v>50221101</v>
      </c>
      <c r="B12162" s="63" t="s">
        <v>6764</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6541</v>
      </c>
    </row>
    <row r="12174" spans="1:2" x14ac:dyDescent="0.25">
      <c r="A12174" s="62">
        <v>51101513</v>
      </c>
      <c r="B12174" s="63" t="s">
        <v>15389</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12602</v>
      </c>
    </row>
    <row r="12178" spans="1:2" x14ac:dyDescent="0.25">
      <c r="A12178" s="62">
        <v>51101518</v>
      </c>
      <c r="B12178" s="63" t="s">
        <v>7887</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12408</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12527</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12386</v>
      </c>
    </row>
    <row r="12192" spans="1:2" x14ac:dyDescent="0.25">
      <c r="A12192" s="62">
        <v>51101534</v>
      </c>
      <c r="B12192" s="63" t="s">
        <v>17301</v>
      </c>
    </row>
    <row r="12193" spans="1:2" x14ac:dyDescent="0.25">
      <c r="A12193" s="62">
        <v>51101535</v>
      </c>
      <c r="B12193" s="63" t="s">
        <v>6965</v>
      </c>
    </row>
    <row r="12194" spans="1:2" x14ac:dyDescent="0.25">
      <c r="A12194" s="62">
        <v>51101536</v>
      </c>
      <c r="B12194" s="63" t="s">
        <v>17145</v>
      </c>
    </row>
    <row r="12195" spans="1:2" x14ac:dyDescent="0.25">
      <c r="A12195" s="62">
        <v>51101537</v>
      </c>
      <c r="B12195" s="63" t="s">
        <v>8502</v>
      </c>
    </row>
    <row r="12196" spans="1:2" x14ac:dyDescent="0.25">
      <c r="A12196" s="62">
        <v>51101538</v>
      </c>
      <c r="B12196" s="63" t="s">
        <v>10295</v>
      </c>
    </row>
    <row r="12197" spans="1:2" x14ac:dyDescent="0.25">
      <c r="A12197" s="62">
        <v>51101539</v>
      </c>
      <c r="B12197" s="63" t="s">
        <v>17816</v>
      </c>
    </row>
    <row r="12198" spans="1:2" x14ac:dyDescent="0.25">
      <c r="A12198" s="62">
        <v>51101540</v>
      </c>
      <c r="B12198" s="63" t="s">
        <v>9833</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13310</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12213</v>
      </c>
    </row>
    <row r="12207" spans="1:2" x14ac:dyDescent="0.25">
      <c r="A12207" s="62">
        <v>51101549</v>
      </c>
      <c r="B12207" s="63" t="s">
        <v>10287</v>
      </c>
    </row>
    <row r="12208" spans="1:2" x14ac:dyDescent="0.25">
      <c r="A12208" s="62">
        <v>51101550</v>
      </c>
      <c r="B12208" s="63" t="s">
        <v>8488</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14220</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11662</v>
      </c>
    </row>
    <row r="12228" spans="1:2" x14ac:dyDescent="0.25">
      <c r="A12228" s="62">
        <v>51101570</v>
      </c>
      <c r="B12228" s="63" t="s">
        <v>18568</v>
      </c>
    </row>
    <row r="12229" spans="1:2" x14ac:dyDescent="0.25">
      <c r="A12229" s="62">
        <v>51101571</v>
      </c>
      <c r="B12229" s="63" t="s">
        <v>11808</v>
      </c>
    </row>
    <row r="12230" spans="1:2" x14ac:dyDescent="0.25">
      <c r="A12230" s="62">
        <v>51101572</v>
      </c>
      <c r="B12230" s="63" t="s">
        <v>9607</v>
      </c>
    </row>
    <row r="12231" spans="1:2" x14ac:dyDescent="0.25">
      <c r="A12231" s="62">
        <v>51101573</v>
      </c>
      <c r="B12231" s="63" t="s">
        <v>13131</v>
      </c>
    </row>
    <row r="12232" spans="1:2" x14ac:dyDescent="0.25">
      <c r="A12232" s="62">
        <v>51101574</v>
      </c>
      <c r="B12232" s="63" t="s">
        <v>15357</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13854</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4224</v>
      </c>
    </row>
    <row r="12249" spans="1:2" x14ac:dyDescent="0.25">
      <c r="A12249" s="62">
        <v>51101591</v>
      </c>
      <c r="B12249" s="63" t="s">
        <v>13428</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13916</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12700</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9790</v>
      </c>
    </row>
    <row r="12262" spans="1:2" x14ac:dyDescent="0.25">
      <c r="A12262" s="62">
        <v>51101606</v>
      </c>
      <c r="B12262" s="63" t="s">
        <v>12976</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9283</v>
      </c>
    </row>
    <row r="12272" spans="1:2" x14ac:dyDescent="0.25">
      <c r="A12272" s="62">
        <v>51101619</v>
      </c>
      <c r="B12272" s="63" t="s">
        <v>3882</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9671</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5951</v>
      </c>
    </row>
    <row r="12286" spans="1:2" x14ac:dyDescent="0.25">
      <c r="A12286" s="62">
        <v>51101709</v>
      </c>
      <c r="B12286" s="63" t="s">
        <v>14744</v>
      </c>
    </row>
    <row r="12287" spans="1:2" x14ac:dyDescent="0.25">
      <c r="A12287" s="62">
        <v>51101710</v>
      </c>
      <c r="B12287" s="63" t="s">
        <v>10080</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17410</v>
      </c>
    </row>
    <row r="12294" spans="1:2" x14ac:dyDescent="0.25">
      <c r="A12294" s="62">
        <v>51101717</v>
      </c>
      <c r="B12294" s="63" t="s">
        <v>6874</v>
      </c>
    </row>
    <row r="12295" spans="1:2" x14ac:dyDescent="0.25">
      <c r="A12295" s="62">
        <v>51101718</v>
      </c>
      <c r="B12295" s="63" t="s">
        <v>4798</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14639</v>
      </c>
    </row>
    <row r="12311" spans="1:2" x14ac:dyDescent="0.25">
      <c r="A12311" s="62">
        <v>51101814</v>
      </c>
      <c r="B12311" s="63" t="s">
        <v>12799</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15261</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10217</v>
      </c>
    </row>
    <row r="12323" spans="1:2" x14ac:dyDescent="0.25">
      <c r="A12323" s="62">
        <v>51101828</v>
      </c>
      <c r="B12323" s="63" t="s">
        <v>18375</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13177</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12222</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16978</v>
      </c>
    </row>
    <row r="12343" spans="1:2" x14ac:dyDescent="0.25">
      <c r="A12343" s="62">
        <v>51102001</v>
      </c>
      <c r="B12343" s="63" t="s">
        <v>14690</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15041</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14425</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9472</v>
      </c>
    </row>
    <row r="12358" spans="1:2" x14ac:dyDescent="0.25">
      <c r="A12358" s="62">
        <v>51102205</v>
      </c>
      <c r="B12358" s="63" t="s">
        <v>5149</v>
      </c>
    </row>
    <row r="12359" spans="1:2" x14ac:dyDescent="0.25">
      <c r="A12359" s="62">
        <v>51102206</v>
      </c>
      <c r="B12359" s="63" t="s">
        <v>9823</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12748</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17320</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14322</v>
      </c>
    </row>
    <row r="12385" spans="1:2" x14ac:dyDescent="0.25">
      <c r="A12385" s="62">
        <v>51102321</v>
      </c>
      <c r="B12385" s="63" t="s">
        <v>4144</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15102</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12621</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12371</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12345</v>
      </c>
    </row>
    <row r="12413" spans="1:2" x14ac:dyDescent="0.25">
      <c r="A12413" s="62">
        <v>51102707</v>
      </c>
      <c r="B12413" s="63" t="s">
        <v>15868</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13187</v>
      </c>
    </row>
    <row r="12419" spans="1:2" x14ac:dyDescent="0.25">
      <c r="A12419" s="62">
        <v>51102713</v>
      </c>
      <c r="B12419" s="63" t="s">
        <v>14857</v>
      </c>
    </row>
    <row r="12420" spans="1:2" x14ac:dyDescent="0.25">
      <c r="A12420" s="62">
        <v>51102714</v>
      </c>
      <c r="B12420" s="63" t="s">
        <v>18356</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10197</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8357</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7499</v>
      </c>
    </row>
    <row r="12430" spans="1:2" x14ac:dyDescent="0.25">
      <c r="A12430" s="62">
        <v>51102725</v>
      </c>
      <c r="B12430" s="63" t="s">
        <v>13452</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10653</v>
      </c>
    </row>
    <row r="12440" spans="1:2" x14ac:dyDescent="0.25">
      <c r="A12440" s="62">
        <v>51111505</v>
      </c>
      <c r="B12440" s="63" t="s">
        <v>15055</v>
      </c>
    </row>
    <row r="12441" spans="1:2" x14ac:dyDescent="0.25">
      <c r="A12441" s="62">
        <v>51111506</v>
      </c>
      <c r="B12441" s="63" t="s">
        <v>8821</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12410</v>
      </c>
    </row>
    <row r="12459" spans="1:2" x14ac:dyDescent="0.25">
      <c r="A12459" s="62">
        <v>51111603</v>
      </c>
      <c r="B12459" s="63" t="s">
        <v>4908</v>
      </c>
    </row>
    <row r="12460" spans="1:2" x14ac:dyDescent="0.25">
      <c r="A12460" s="62">
        <v>51111604</v>
      </c>
      <c r="B12460" s="63" t="s">
        <v>14534</v>
      </c>
    </row>
    <row r="12461" spans="1:2" x14ac:dyDescent="0.25">
      <c r="A12461" s="62">
        <v>51111605</v>
      </c>
      <c r="B12461" s="63" t="s">
        <v>3738</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11781</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13084</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14118</v>
      </c>
    </row>
    <row r="12499" spans="1:2" x14ac:dyDescent="0.25">
      <c r="A12499" s="62">
        <v>51111808</v>
      </c>
      <c r="B12499" s="63" t="s">
        <v>18330</v>
      </c>
    </row>
    <row r="12500" spans="1:2" x14ac:dyDescent="0.25">
      <c r="A12500" s="62">
        <v>51111809</v>
      </c>
      <c r="B12500" s="63" t="s">
        <v>14741</v>
      </c>
    </row>
    <row r="12501" spans="1:2" x14ac:dyDescent="0.25">
      <c r="A12501" s="62">
        <v>51111810</v>
      </c>
      <c r="B12501" s="63" t="s">
        <v>18792</v>
      </c>
    </row>
    <row r="12502" spans="1:2" x14ac:dyDescent="0.25">
      <c r="A12502" s="62">
        <v>51111811</v>
      </c>
      <c r="B12502" s="63" t="s">
        <v>14867</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17664</v>
      </c>
    </row>
    <row r="12508" spans="1:2" x14ac:dyDescent="0.25">
      <c r="A12508" s="62">
        <v>51111817</v>
      </c>
      <c r="B12508" s="63" t="s">
        <v>13602</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16945</v>
      </c>
    </row>
    <row r="12520" spans="1:2" x14ac:dyDescent="0.25">
      <c r="A12520" s="62">
        <v>51121502</v>
      </c>
      <c r="B12520" s="63" t="s">
        <v>9991</v>
      </c>
    </row>
    <row r="12521" spans="1:2" x14ac:dyDescent="0.25">
      <c r="A12521" s="62">
        <v>51121503</v>
      </c>
      <c r="B12521" s="63" t="s">
        <v>5910</v>
      </c>
    </row>
    <row r="12522" spans="1:2" x14ac:dyDescent="0.25">
      <c r="A12522" s="62">
        <v>51121504</v>
      </c>
      <c r="B12522" s="63" t="s">
        <v>13743</v>
      </c>
    </row>
    <row r="12523" spans="1:2" x14ac:dyDescent="0.25">
      <c r="A12523" s="62">
        <v>51121506</v>
      </c>
      <c r="B12523" s="63" t="s">
        <v>11032</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16323</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9567</v>
      </c>
    </row>
    <row r="12532" spans="1:2" x14ac:dyDescent="0.25">
      <c r="A12532" s="62">
        <v>51121516</v>
      </c>
      <c r="B12532" s="63" t="s">
        <v>14471</v>
      </c>
    </row>
    <row r="12533" spans="1:2" x14ac:dyDescent="0.25">
      <c r="A12533" s="62">
        <v>51121517</v>
      </c>
      <c r="B12533" s="63" t="s">
        <v>16518</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15264</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13512</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8366</v>
      </c>
    </row>
    <row r="12550" spans="1:2" x14ac:dyDescent="0.25">
      <c r="A12550" s="62">
        <v>51121615</v>
      </c>
      <c r="B12550" s="63" t="s">
        <v>12546</v>
      </c>
    </row>
    <row r="12551" spans="1:2" x14ac:dyDescent="0.25">
      <c r="A12551" s="62">
        <v>51121616</v>
      </c>
      <c r="B12551" s="63" t="s">
        <v>9937</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13762</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16938</v>
      </c>
    </row>
    <row r="12564" spans="1:2" x14ac:dyDescent="0.25">
      <c r="A12564" s="62">
        <v>51121714</v>
      </c>
      <c r="B12564" s="63" t="s">
        <v>9558</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7121</v>
      </c>
    </row>
    <row r="12568" spans="1:2" x14ac:dyDescent="0.25">
      <c r="A12568" s="62">
        <v>51121718</v>
      </c>
      <c r="B12568" s="63" t="s">
        <v>15171</v>
      </c>
    </row>
    <row r="12569" spans="1:2" x14ac:dyDescent="0.25">
      <c r="A12569" s="62">
        <v>51121721</v>
      </c>
      <c r="B12569" s="63" t="s">
        <v>7333</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11123</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14623</v>
      </c>
    </row>
    <row r="12597" spans="1:2" x14ac:dyDescent="0.25">
      <c r="A12597" s="62">
        <v>51121751</v>
      </c>
      <c r="B12597" s="63" t="s">
        <v>14775</v>
      </c>
    </row>
    <row r="12598" spans="1:2" x14ac:dyDescent="0.25">
      <c r="A12598" s="62">
        <v>51121752</v>
      </c>
      <c r="B12598" s="63" t="s">
        <v>17176</v>
      </c>
    </row>
    <row r="12599" spans="1:2" x14ac:dyDescent="0.25">
      <c r="A12599" s="62">
        <v>51121753</v>
      </c>
      <c r="B12599" s="63" t="s">
        <v>12089</v>
      </c>
    </row>
    <row r="12600" spans="1:2" x14ac:dyDescent="0.25">
      <c r="A12600" s="62">
        <v>51121754</v>
      </c>
      <c r="B12600" s="63" t="s">
        <v>7712</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6827</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3539</v>
      </c>
    </row>
    <row r="12610" spans="1:2" x14ac:dyDescent="0.25">
      <c r="A12610" s="62">
        <v>51121764</v>
      </c>
      <c r="B12610" s="63" t="s">
        <v>12094</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14380</v>
      </c>
    </row>
    <row r="12620" spans="1:2" x14ac:dyDescent="0.25">
      <c r="A12620" s="62">
        <v>51121809</v>
      </c>
      <c r="B12620" s="63" t="s">
        <v>8178</v>
      </c>
    </row>
    <row r="12621" spans="1:2" x14ac:dyDescent="0.25">
      <c r="A12621" s="62">
        <v>51121810</v>
      </c>
      <c r="B12621" s="63" t="s">
        <v>17887</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14306</v>
      </c>
    </row>
    <row r="12626" spans="1:2" x14ac:dyDescent="0.25">
      <c r="A12626" s="62">
        <v>51121815</v>
      </c>
      <c r="B12626" s="63" t="s">
        <v>4084</v>
      </c>
    </row>
    <row r="12627" spans="1:2" x14ac:dyDescent="0.25">
      <c r="A12627" s="62">
        <v>51121816</v>
      </c>
      <c r="B12627" s="63" t="s">
        <v>14358</v>
      </c>
    </row>
    <row r="12628" spans="1:2" x14ac:dyDescent="0.25">
      <c r="A12628" s="62">
        <v>51121817</v>
      </c>
      <c r="B12628" s="63" t="s">
        <v>3897</v>
      </c>
    </row>
    <row r="12629" spans="1:2" x14ac:dyDescent="0.25">
      <c r="A12629" s="62">
        <v>51121818</v>
      </c>
      <c r="B12629" s="63" t="s">
        <v>13566</v>
      </c>
    </row>
    <row r="12630" spans="1:2" x14ac:dyDescent="0.25">
      <c r="A12630" s="62">
        <v>51121819</v>
      </c>
      <c r="B12630" s="63" t="s">
        <v>18462</v>
      </c>
    </row>
    <row r="12631" spans="1:2" x14ac:dyDescent="0.25">
      <c r="A12631" s="62">
        <v>51121820</v>
      </c>
      <c r="B12631" s="63" t="s">
        <v>9801</v>
      </c>
    </row>
    <row r="12632" spans="1:2" x14ac:dyDescent="0.25">
      <c r="A12632" s="62">
        <v>51121901</v>
      </c>
      <c r="B12632" s="63" t="s">
        <v>13757</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13994</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7274</v>
      </c>
    </row>
    <row r="12646" spans="1:2" x14ac:dyDescent="0.25">
      <c r="A12646" s="62">
        <v>51122108</v>
      </c>
      <c r="B12646" s="63" t="s">
        <v>3706</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14841</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16762</v>
      </c>
    </row>
    <row r="12654" spans="1:2" x14ac:dyDescent="0.25">
      <c r="A12654" s="62">
        <v>51131502</v>
      </c>
      <c r="B12654" s="63" t="s">
        <v>11770</v>
      </c>
    </row>
    <row r="12655" spans="1:2" x14ac:dyDescent="0.25">
      <c r="A12655" s="62">
        <v>51131503</v>
      </c>
      <c r="B12655" s="63" t="s">
        <v>15108</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10633</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3731</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16977</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15433</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15067</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14616</v>
      </c>
    </row>
    <row r="12718" spans="1:2" x14ac:dyDescent="0.25">
      <c r="A12718" s="62">
        <v>51131909</v>
      </c>
      <c r="B12718" s="63" t="s">
        <v>18454</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9156</v>
      </c>
    </row>
    <row r="12723" spans="1:2" x14ac:dyDescent="0.25">
      <c r="A12723" s="62">
        <v>51141503</v>
      </c>
      <c r="B12723" s="63" t="s">
        <v>7580</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12970</v>
      </c>
    </row>
    <row r="12734" spans="1:2" x14ac:dyDescent="0.25">
      <c r="A12734" s="62">
        <v>51141514</v>
      </c>
      <c r="B12734" s="63" t="s">
        <v>14999</v>
      </c>
    </row>
    <row r="12735" spans="1:2" x14ac:dyDescent="0.25">
      <c r="A12735" s="62">
        <v>51141515</v>
      </c>
      <c r="B12735" s="63" t="s">
        <v>5131</v>
      </c>
    </row>
    <row r="12736" spans="1:2" x14ac:dyDescent="0.25">
      <c r="A12736" s="62">
        <v>51141516</v>
      </c>
      <c r="B12736" s="63" t="s">
        <v>7322</v>
      </c>
    </row>
    <row r="12737" spans="1:2" x14ac:dyDescent="0.25">
      <c r="A12737" s="62">
        <v>51141517</v>
      </c>
      <c r="B12737" s="63" t="s">
        <v>13966</v>
      </c>
    </row>
    <row r="12738" spans="1:2" x14ac:dyDescent="0.25">
      <c r="A12738" s="62">
        <v>51141518</v>
      </c>
      <c r="B12738" s="63" t="s">
        <v>6841</v>
      </c>
    </row>
    <row r="12739" spans="1:2" x14ac:dyDescent="0.25">
      <c r="A12739" s="62">
        <v>51141519</v>
      </c>
      <c r="B12739" s="63" t="s">
        <v>3528</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14935</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10899</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14737</v>
      </c>
    </row>
    <row r="12762" spans="1:2" x14ac:dyDescent="0.25">
      <c r="A12762" s="62">
        <v>51141609</v>
      </c>
      <c r="B12762" s="63" t="s">
        <v>7167</v>
      </c>
    </row>
    <row r="12763" spans="1:2" x14ac:dyDescent="0.25">
      <c r="A12763" s="62">
        <v>51141610</v>
      </c>
      <c r="B12763" s="63" t="s">
        <v>12110</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14649</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15088</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3455</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10793</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14607</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3908</v>
      </c>
    </row>
    <row r="12819" spans="1:2" x14ac:dyDescent="0.25">
      <c r="A12819" s="62">
        <v>51141804</v>
      </c>
      <c r="B12819" s="63" t="s">
        <v>10311</v>
      </c>
    </row>
    <row r="12820" spans="1:2" x14ac:dyDescent="0.25">
      <c r="A12820" s="62">
        <v>51141805</v>
      </c>
      <c r="B12820" s="63" t="s">
        <v>14813</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14986</v>
      </c>
    </row>
    <row r="12827" spans="1:2" x14ac:dyDescent="0.25">
      <c r="A12827" s="62">
        <v>51141812</v>
      </c>
      <c r="B12827" s="63" t="s">
        <v>11439</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6761</v>
      </c>
    </row>
    <row r="12835" spans="1:2" x14ac:dyDescent="0.25">
      <c r="A12835" s="62">
        <v>51141820</v>
      </c>
      <c r="B12835" s="63" t="s">
        <v>9319</v>
      </c>
    </row>
    <row r="12836" spans="1:2" x14ac:dyDescent="0.25">
      <c r="A12836" s="62">
        <v>51141821</v>
      </c>
      <c r="B12836" s="63" t="s">
        <v>6041</v>
      </c>
    </row>
    <row r="12837" spans="1:2" x14ac:dyDescent="0.25">
      <c r="A12837" s="62">
        <v>51141822</v>
      </c>
      <c r="B12837" s="63" t="s">
        <v>13007</v>
      </c>
    </row>
    <row r="12838" spans="1:2" x14ac:dyDescent="0.25">
      <c r="A12838" s="62">
        <v>51141903</v>
      </c>
      <c r="B12838" s="63" t="s">
        <v>13668</v>
      </c>
    </row>
    <row r="12839" spans="1:2" x14ac:dyDescent="0.25">
      <c r="A12839" s="62">
        <v>51141904</v>
      </c>
      <c r="B12839" s="63" t="s">
        <v>10835</v>
      </c>
    </row>
    <row r="12840" spans="1:2" x14ac:dyDescent="0.25">
      <c r="A12840" s="62">
        <v>51141907</v>
      </c>
      <c r="B12840" s="63" t="s">
        <v>18464</v>
      </c>
    </row>
    <row r="12841" spans="1:2" x14ac:dyDescent="0.25">
      <c r="A12841" s="62">
        <v>51141908</v>
      </c>
      <c r="B12841" s="63" t="s">
        <v>10231</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3869</v>
      </c>
    </row>
    <row r="12859" spans="1:2" x14ac:dyDescent="0.25">
      <c r="A12859" s="62">
        <v>51142005</v>
      </c>
      <c r="B12859" s="63" t="s">
        <v>13998</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18762</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10269</v>
      </c>
    </row>
    <row r="12876" spans="1:2" x14ac:dyDescent="0.25">
      <c r="A12876" s="62">
        <v>51142106</v>
      </c>
      <c r="B12876" s="63" t="s">
        <v>6879</v>
      </c>
    </row>
    <row r="12877" spans="1:2" x14ac:dyDescent="0.25">
      <c r="A12877" s="62">
        <v>51142107</v>
      </c>
      <c r="B12877" s="63" t="s">
        <v>5090</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3453</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15099</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16014</v>
      </c>
    </row>
    <row r="12890" spans="1:2" x14ac:dyDescent="0.25">
      <c r="A12890" s="62">
        <v>51142121</v>
      </c>
      <c r="B12890" s="63" t="s">
        <v>14378</v>
      </c>
    </row>
    <row r="12891" spans="1:2" x14ac:dyDescent="0.25">
      <c r="A12891" s="62">
        <v>51142122</v>
      </c>
      <c r="B12891" s="63" t="s">
        <v>13151</v>
      </c>
    </row>
    <row r="12892" spans="1:2" x14ac:dyDescent="0.25">
      <c r="A12892" s="62">
        <v>51142123</v>
      </c>
      <c r="B12892" s="63" t="s">
        <v>10199</v>
      </c>
    </row>
    <row r="12893" spans="1:2" x14ac:dyDescent="0.25">
      <c r="A12893" s="62">
        <v>51142124</v>
      </c>
      <c r="B12893" s="63" t="s">
        <v>16216</v>
      </c>
    </row>
    <row r="12894" spans="1:2" x14ac:dyDescent="0.25">
      <c r="A12894" s="62">
        <v>51142125</v>
      </c>
      <c r="B12894" s="63" t="s">
        <v>11848</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13081</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8168</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9661</v>
      </c>
    </row>
    <row r="12914" spans="1:2" x14ac:dyDescent="0.25">
      <c r="A12914" s="62">
        <v>51142145</v>
      </c>
      <c r="B12914" s="63" t="s">
        <v>11939</v>
      </c>
    </row>
    <row r="12915" spans="1:2" x14ac:dyDescent="0.25">
      <c r="A12915" s="62">
        <v>51142146</v>
      </c>
      <c r="B12915" s="63" t="s">
        <v>10002</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11861</v>
      </c>
    </row>
    <row r="12922" spans="1:2" x14ac:dyDescent="0.25">
      <c r="A12922" s="62">
        <v>51142205</v>
      </c>
      <c r="B12922" s="63" t="s">
        <v>6636</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6698</v>
      </c>
    </row>
    <row r="12929" spans="1:2" x14ac:dyDescent="0.25">
      <c r="A12929" s="62">
        <v>51142212</v>
      </c>
      <c r="B12929" s="63" t="s">
        <v>10710</v>
      </c>
    </row>
    <row r="12930" spans="1:2" x14ac:dyDescent="0.25">
      <c r="A12930" s="62">
        <v>51142213</v>
      </c>
      <c r="B12930" s="63" t="s">
        <v>7203</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11609</v>
      </c>
    </row>
    <row r="12943" spans="1:2" x14ac:dyDescent="0.25">
      <c r="A12943" s="62">
        <v>51142226</v>
      </c>
      <c r="B12943" s="63" t="s">
        <v>15800</v>
      </c>
    </row>
    <row r="12944" spans="1:2" x14ac:dyDescent="0.25">
      <c r="A12944" s="62">
        <v>51142227</v>
      </c>
      <c r="B12944" s="63" t="s">
        <v>14580</v>
      </c>
    </row>
    <row r="12945" spans="1:2" x14ac:dyDescent="0.25">
      <c r="A12945" s="62">
        <v>51142228</v>
      </c>
      <c r="B12945" s="63" t="s">
        <v>17565</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10397</v>
      </c>
    </row>
    <row r="12965" spans="1:2" x14ac:dyDescent="0.25">
      <c r="A12965" s="62">
        <v>51142406</v>
      </c>
      <c r="B12965" s="63" t="s">
        <v>4980</v>
      </c>
    </row>
    <row r="12966" spans="1:2" x14ac:dyDescent="0.25">
      <c r="A12966" s="62">
        <v>51142407</v>
      </c>
      <c r="B12966" s="63" t="s">
        <v>14652</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9117</v>
      </c>
    </row>
    <row r="12976" spans="1:2" x14ac:dyDescent="0.25">
      <c r="A12976" s="62">
        <v>51142503</v>
      </c>
      <c r="B12976" s="63" t="s">
        <v>6400</v>
      </c>
    </row>
    <row r="12977" spans="1:2" x14ac:dyDescent="0.25">
      <c r="A12977" s="62">
        <v>51142504</v>
      </c>
      <c r="B12977" s="63" t="s">
        <v>14632</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11718</v>
      </c>
    </row>
    <row r="12987" spans="1:2" x14ac:dyDescent="0.25">
      <c r="A12987" s="62">
        <v>51142604</v>
      </c>
      <c r="B12987" s="63" t="s">
        <v>10063</v>
      </c>
    </row>
    <row r="12988" spans="1:2" x14ac:dyDescent="0.25">
      <c r="A12988" s="62">
        <v>51142605</v>
      </c>
      <c r="B12988" s="63" t="s">
        <v>15117</v>
      </c>
    </row>
    <row r="12989" spans="1:2" x14ac:dyDescent="0.25">
      <c r="A12989" s="62">
        <v>51142606</v>
      </c>
      <c r="B12989" s="63" t="s">
        <v>7582</v>
      </c>
    </row>
    <row r="12990" spans="1:2" x14ac:dyDescent="0.25">
      <c r="A12990" s="62">
        <v>51142607</v>
      </c>
      <c r="B12990" s="63" t="s">
        <v>13645</v>
      </c>
    </row>
    <row r="12991" spans="1:2" x14ac:dyDescent="0.25">
      <c r="A12991" s="62">
        <v>51142608</v>
      </c>
      <c r="B12991" s="63" t="s">
        <v>11648</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16973</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14547</v>
      </c>
    </row>
    <row r="13006" spans="1:2" x14ac:dyDescent="0.25">
      <c r="A13006" s="62">
        <v>51142901</v>
      </c>
      <c r="B13006" s="63" t="s">
        <v>4855</v>
      </c>
    </row>
    <row r="13007" spans="1:2" x14ac:dyDescent="0.25">
      <c r="A13007" s="62">
        <v>51142902</v>
      </c>
      <c r="B13007" s="63" t="s">
        <v>13612</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13188</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13682</v>
      </c>
    </row>
    <row r="13020" spans="1:2" x14ac:dyDescent="0.25">
      <c r="A13020" s="62">
        <v>51142915</v>
      </c>
      <c r="B13020" s="63" t="s">
        <v>12697</v>
      </c>
    </row>
    <row r="13021" spans="1:2" x14ac:dyDescent="0.25">
      <c r="A13021" s="62">
        <v>51142916</v>
      </c>
      <c r="B13021" s="63" t="s">
        <v>7687</v>
      </c>
    </row>
    <row r="13022" spans="1:2" x14ac:dyDescent="0.25">
      <c r="A13022" s="62">
        <v>51142917</v>
      </c>
      <c r="B13022" s="63" t="s">
        <v>10042</v>
      </c>
    </row>
    <row r="13023" spans="1:2" x14ac:dyDescent="0.25">
      <c r="A13023" s="62">
        <v>51142918</v>
      </c>
      <c r="B13023" s="63" t="s">
        <v>8020</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14762</v>
      </c>
    </row>
    <row r="13045" spans="1:2" x14ac:dyDescent="0.25">
      <c r="A13045" s="62">
        <v>51142940</v>
      </c>
      <c r="B13045" s="63" t="s">
        <v>17771</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12639</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13345</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16203</v>
      </c>
    </row>
    <row r="13070" spans="1:2" x14ac:dyDescent="0.25">
      <c r="A13070" s="62">
        <v>51151518</v>
      </c>
      <c r="B13070" s="63" t="s">
        <v>11322</v>
      </c>
    </row>
    <row r="13071" spans="1:2" x14ac:dyDescent="0.25">
      <c r="A13071" s="62">
        <v>51151601</v>
      </c>
      <c r="B13071" s="63" t="s">
        <v>16188</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12866</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9236</v>
      </c>
    </row>
    <row r="13090" spans="1:2" x14ac:dyDescent="0.25">
      <c r="A13090" s="62">
        <v>51151704</v>
      </c>
      <c r="B13090" s="63" t="s">
        <v>3206</v>
      </c>
    </row>
    <row r="13091" spans="1:2" x14ac:dyDescent="0.25">
      <c r="A13091" s="62">
        <v>51151705</v>
      </c>
      <c r="B13091" s="63" t="s">
        <v>3741</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6014</v>
      </c>
    </row>
    <row r="13098" spans="1:2" x14ac:dyDescent="0.25">
      <c r="A13098" s="62">
        <v>51151712</v>
      </c>
      <c r="B13098" s="63" t="s">
        <v>9643</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14932</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9017</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14028</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7841</v>
      </c>
    </row>
    <row r="13127" spans="1:2" x14ac:dyDescent="0.25">
      <c r="A13127" s="62">
        <v>51151741</v>
      </c>
      <c r="B13127" s="63" t="s">
        <v>11657</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13635</v>
      </c>
    </row>
    <row r="13136" spans="1:2" x14ac:dyDescent="0.25">
      <c r="A13136" s="62">
        <v>51151801</v>
      </c>
      <c r="B13136" s="63" t="s">
        <v>8172</v>
      </c>
    </row>
    <row r="13137" spans="1:2" x14ac:dyDescent="0.25">
      <c r="A13137" s="62">
        <v>51151802</v>
      </c>
      <c r="B13137" s="63" t="s">
        <v>17860</v>
      </c>
    </row>
    <row r="13138" spans="1:2" x14ac:dyDescent="0.25">
      <c r="A13138" s="62">
        <v>51151803</v>
      </c>
      <c r="B13138" s="63" t="s">
        <v>7116</v>
      </c>
    </row>
    <row r="13139" spans="1:2" x14ac:dyDescent="0.25">
      <c r="A13139" s="62">
        <v>51151804</v>
      </c>
      <c r="B13139" s="63" t="s">
        <v>14670</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14420</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10098</v>
      </c>
    </row>
    <row r="13148" spans="1:2" x14ac:dyDescent="0.25">
      <c r="A13148" s="62">
        <v>51151817</v>
      </c>
      <c r="B13148" s="63" t="s">
        <v>12786</v>
      </c>
    </row>
    <row r="13149" spans="1:2" x14ac:dyDescent="0.25">
      <c r="A13149" s="62">
        <v>51151818</v>
      </c>
      <c r="B13149" s="63" t="s">
        <v>10077</v>
      </c>
    </row>
    <row r="13150" spans="1:2" x14ac:dyDescent="0.25">
      <c r="A13150" s="62">
        <v>51151819</v>
      </c>
      <c r="B13150" s="63" t="s">
        <v>16819</v>
      </c>
    </row>
    <row r="13151" spans="1:2" x14ac:dyDescent="0.25">
      <c r="A13151" s="62">
        <v>51151820</v>
      </c>
      <c r="B13151" s="63" t="s">
        <v>8600</v>
      </c>
    </row>
    <row r="13152" spans="1:2" x14ac:dyDescent="0.25">
      <c r="A13152" s="62">
        <v>51151821</v>
      </c>
      <c r="B13152" s="63" t="s">
        <v>17551</v>
      </c>
    </row>
    <row r="13153" spans="1:2" x14ac:dyDescent="0.25">
      <c r="A13153" s="62">
        <v>51151822</v>
      </c>
      <c r="B13153" s="63" t="s">
        <v>14509</v>
      </c>
    </row>
    <row r="13154" spans="1:2" x14ac:dyDescent="0.25">
      <c r="A13154" s="62">
        <v>51151823</v>
      </c>
      <c r="B13154" s="63" t="s">
        <v>17212</v>
      </c>
    </row>
    <row r="13155" spans="1:2" x14ac:dyDescent="0.25">
      <c r="A13155" s="62">
        <v>51151824</v>
      </c>
      <c r="B13155" s="63" t="s">
        <v>8176</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8225</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11645</v>
      </c>
    </row>
    <row r="13193" spans="1:2" x14ac:dyDescent="0.25">
      <c r="A13193" s="62">
        <v>51161510</v>
      </c>
      <c r="B13193" s="63" t="s">
        <v>16768</v>
      </c>
    </row>
    <row r="13194" spans="1:2" x14ac:dyDescent="0.25">
      <c r="A13194" s="62">
        <v>51161511</v>
      </c>
      <c r="B13194" s="63" t="s">
        <v>4138</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16814</v>
      </c>
    </row>
    <row r="13205" spans="1:2" x14ac:dyDescent="0.25">
      <c r="A13205" s="62">
        <v>51161607</v>
      </c>
      <c r="B13205" s="63" t="s">
        <v>8379</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9408</v>
      </c>
    </row>
    <row r="13214" spans="1:2" x14ac:dyDescent="0.25">
      <c r="A13214" s="62">
        <v>51161616</v>
      </c>
      <c r="B13214" s="63" t="s">
        <v>7517</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15119</v>
      </c>
    </row>
    <row r="13226" spans="1:2" x14ac:dyDescent="0.25">
      <c r="A13226" s="62">
        <v>51161628</v>
      </c>
      <c r="B13226" s="63" t="s">
        <v>8118</v>
      </c>
    </row>
    <row r="13227" spans="1:2" x14ac:dyDescent="0.25">
      <c r="A13227" s="62">
        <v>51161629</v>
      </c>
      <c r="B13227" s="63" t="s">
        <v>18530</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10037</v>
      </c>
    </row>
    <row r="13231" spans="1:2" x14ac:dyDescent="0.25">
      <c r="A13231" s="62">
        <v>51161633</v>
      </c>
      <c r="B13231" s="63" t="s">
        <v>14864</v>
      </c>
    </row>
    <row r="13232" spans="1:2" x14ac:dyDescent="0.25">
      <c r="A13232" s="62">
        <v>51161634</v>
      </c>
      <c r="B13232" s="63" t="s">
        <v>15048</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7931</v>
      </c>
    </row>
    <row r="13236" spans="1:2" x14ac:dyDescent="0.25">
      <c r="A13236" s="62">
        <v>51161638</v>
      </c>
      <c r="B13236" s="63" t="s">
        <v>12661</v>
      </c>
    </row>
    <row r="13237" spans="1:2" x14ac:dyDescent="0.25">
      <c r="A13237" s="62">
        <v>51161639</v>
      </c>
      <c r="B13237" s="63" t="s">
        <v>7457</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14963</v>
      </c>
    </row>
    <row r="13241" spans="1:2" x14ac:dyDescent="0.25">
      <c r="A13241" s="62">
        <v>51161648</v>
      </c>
      <c r="B13241" s="63" t="s">
        <v>7194</v>
      </c>
    </row>
    <row r="13242" spans="1:2" x14ac:dyDescent="0.25">
      <c r="A13242" s="62">
        <v>51161649</v>
      </c>
      <c r="B13242" s="63" t="s">
        <v>17890</v>
      </c>
    </row>
    <row r="13243" spans="1:2" x14ac:dyDescent="0.25">
      <c r="A13243" s="62">
        <v>51161650</v>
      </c>
      <c r="B13243" s="63" t="s">
        <v>6501</v>
      </c>
    </row>
    <row r="13244" spans="1:2" x14ac:dyDescent="0.25">
      <c r="A13244" s="62">
        <v>51161651</v>
      </c>
      <c r="B13244" s="63" t="s">
        <v>15079</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16403</v>
      </c>
    </row>
    <row r="13249" spans="1:2" x14ac:dyDescent="0.25">
      <c r="A13249" s="62">
        <v>51161705</v>
      </c>
      <c r="B13249" s="63" t="s">
        <v>13486</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9212</v>
      </c>
    </row>
    <row r="13254" spans="1:2" x14ac:dyDescent="0.25">
      <c r="A13254" s="62">
        <v>51161710</v>
      </c>
      <c r="B13254" s="63" t="s">
        <v>14089</v>
      </c>
    </row>
    <row r="13255" spans="1:2" x14ac:dyDescent="0.25">
      <c r="A13255" s="62">
        <v>51161801</v>
      </c>
      <c r="B13255" s="63" t="s">
        <v>17067</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14430</v>
      </c>
    </row>
    <row r="13270" spans="1:2" x14ac:dyDescent="0.25">
      <c r="A13270" s="62">
        <v>51161819</v>
      </c>
      <c r="B13270" s="63" t="s">
        <v>12825</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5284</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9415</v>
      </c>
    </row>
    <row r="13301" spans="1:2" x14ac:dyDescent="0.25">
      <c r="A13301" s="62">
        <v>51171617</v>
      </c>
      <c r="B13301" s="63" t="s">
        <v>13679</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9258</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17995</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10041</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14783</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14369</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11634</v>
      </c>
    </row>
    <row r="13359" spans="1:2" x14ac:dyDescent="0.25">
      <c r="A13359" s="62">
        <v>51171912</v>
      </c>
      <c r="B13359" s="63" t="s">
        <v>16057</v>
      </c>
    </row>
    <row r="13360" spans="1:2" x14ac:dyDescent="0.25">
      <c r="A13360" s="62">
        <v>51171913</v>
      </c>
      <c r="B13360" s="63" t="s">
        <v>9757</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17223</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12585</v>
      </c>
    </row>
    <row r="13370" spans="1:2" x14ac:dyDescent="0.25">
      <c r="A13370" s="62">
        <v>51172101</v>
      </c>
      <c r="B13370" s="63" t="s">
        <v>9879</v>
      </c>
    </row>
    <row r="13371" spans="1:2" x14ac:dyDescent="0.25">
      <c r="A13371" s="62">
        <v>51172102</v>
      </c>
      <c r="B13371" s="63" t="s">
        <v>8931</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12059</v>
      </c>
    </row>
    <row r="13375" spans="1:2" x14ac:dyDescent="0.25">
      <c r="A13375" s="62">
        <v>51172107</v>
      </c>
      <c r="B13375" s="63" t="s">
        <v>8077</v>
      </c>
    </row>
    <row r="13376" spans="1:2" x14ac:dyDescent="0.25">
      <c r="A13376" s="62">
        <v>51172108</v>
      </c>
      <c r="B13376" s="63" t="s">
        <v>14269</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13845</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14433</v>
      </c>
    </row>
    <row r="13387" spans="1:2" x14ac:dyDescent="0.25">
      <c r="A13387" s="62">
        <v>51181509</v>
      </c>
      <c r="B13387" s="63" t="s">
        <v>12554</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10864</v>
      </c>
    </row>
    <row r="13397" spans="1:2" x14ac:dyDescent="0.25">
      <c r="A13397" s="62">
        <v>51181521</v>
      </c>
      <c r="B13397" s="63" t="s">
        <v>6191</v>
      </c>
    </row>
    <row r="13398" spans="1:2" x14ac:dyDescent="0.25">
      <c r="A13398" s="62">
        <v>51181522</v>
      </c>
      <c r="B13398" s="63" t="s">
        <v>12805</v>
      </c>
    </row>
    <row r="13399" spans="1:2" x14ac:dyDescent="0.25">
      <c r="A13399" s="62">
        <v>51181523</v>
      </c>
      <c r="B13399" s="63" t="s">
        <v>7960</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4942</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7643</v>
      </c>
    </row>
    <row r="13417" spans="1:2" x14ac:dyDescent="0.25">
      <c r="A13417" s="62">
        <v>51181708</v>
      </c>
      <c r="B13417" s="63" t="s">
        <v>13993</v>
      </c>
    </row>
    <row r="13418" spans="1:2" x14ac:dyDescent="0.25">
      <c r="A13418" s="62">
        <v>51181709</v>
      </c>
      <c r="B13418" s="63" t="s">
        <v>12101</v>
      </c>
    </row>
    <row r="13419" spans="1:2" x14ac:dyDescent="0.25">
      <c r="A13419" s="62">
        <v>51181710</v>
      </c>
      <c r="B13419" s="63" t="s">
        <v>13752</v>
      </c>
    </row>
    <row r="13420" spans="1:2" x14ac:dyDescent="0.25">
      <c r="A13420" s="62">
        <v>51181711</v>
      </c>
      <c r="B13420" s="63" t="s">
        <v>4780</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14496</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8115</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13030</v>
      </c>
    </row>
    <row r="13463" spans="1:2" x14ac:dyDescent="0.25">
      <c r="A13463" s="62">
        <v>51181754</v>
      </c>
      <c r="B13463" s="63" t="s">
        <v>18353</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10020</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13511</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14498</v>
      </c>
    </row>
    <row r="13489" spans="1:2" x14ac:dyDescent="0.25">
      <c r="A13489" s="62">
        <v>51181826</v>
      </c>
      <c r="B13489" s="63" t="s">
        <v>9317</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13690</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14611</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5304</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9964</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6896</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12244</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15247</v>
      </c>
    </row>
    <row r="13529" spans="1:2" x14ac:dyDescent="0.25">
      <c r="A13529" s="62">
        <v>51182302</v>
      </c>
      <c r="B13529" s="63" t="s">
        <v>11978</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10244</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8359</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15422</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16747</v>
      </c>
    </row>
    <row r="13579" spans="1:2" x14ac:dyDescent="0.25">
      <c r="A13579" s="62">
        <v>51191703</v>
      </c>
      <c r="B13579" s="63" t="s">
        <v>4912</v>
      </c>
    </row>
    <row r="13580" spans="1:2" x14ac:dyDescent="0.25">
      <c r="A13580" s="62">
        <v>51191704</v>
      </c>
      <c r="B13580" s="63" t="s">
        <v>6982</v>
      </c>
    </row>
    <row r="13581" spans="1:2" x14ac:dyDescent="0.25">
      <c r="A13581" s="62">
        <v>51191705</v>
      </c>
      <c r="B13581" s="63" t="s">
        <v>12528</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8617</v>
      </c>
    </row>
    <row r="13589" spans="1:2" x14ac:dyDescent="0.25">
      <c r="A13589" s="62">
        <v>51191902</v>
      </c>
      <c r="B13589" s="63" t="s">
        <v>3405</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14816</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10237</v>
      </c>
    </row>
    <row r="13608" spans="1:2" x14ac:dyDescent="0.25">
      <c r="A13608" s="62">
        <v>51201514</v>
      </c>
      <c r="B13608" s="63" t="s">
        <v>14787</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12215</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8409</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15238</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13070</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12981</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11349</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15045</v>
      </c>
    </row>
    <row r="13679" spans="1:2" x14ac:dyDescent="0.25">
      <c r="A13679" s="62">
        <v>51211607</v>
      </c>
      <c r="B13679" s="63" t="s">
        <v>12361</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14067</v>
      </c>
    </row>
    <row r="13684" spans="1:2" x14ac:dyDescent="0.25">
      <c r="A13684" s="62">
        <v>51211612</v>
      </c>
      <c r="B13684" s="63" t="s">
        <v>7336</v>
      </c>
    </row>
    <row r="13685" spans="1:2" x14ac:dyDescent="0.25">
      <c r="A13685" s="62">
        <v>51211613</v>
      </c>
      <c r="B13685" s="63" t="s">
        <v>9754</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15092</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10138</v>
      </c>
    </row>
    <row r="13697" spans="1:2" x14ac:dyDescent="0.25">
      <c r="A13697" s="62">
        <v>51211901</v>
      </c>
      <c r="B13697" s="63" t="s">
        <v>8504</v>
      </c>
    </row>
    <row r="13698" spans="1:2" x14ac:dyDescent="0.25">
      <c r="A13698" s="62">
        <v>51212001</v>
      </c>
      <c r="B13698" s="63" t="s">
        <v>14466</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6854</v>
      </c>
    </row>
    <row r="13705" spans="1:2" x14ac:dyDescent="0.25">
      <c r="A13705" s="62">
        <v>51212008</v>
      </c>
      <c r="B13705" s="63" t="s">
        <v>3809</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8252</v>
      </c>
    </row>
    <row r="13710" spans="1:2" x14ac:dyDescent="0.25">
      <c r="A13710" s="62">
        <v>51212013</v>
      </c>
      <c r="B13710" s="63" t="s">
        <v>3529</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9971</v>
      </c>
    </row>
    <row r="13739" spans="1:2" x14ac:dyDescent="0.25">
      <c r="A13739" s="62">
        <v>51212303</v>
      </c>
      <c r="B13739" s="63" t="s">
        <v>4913</v>
      </c>
    </row>
    <row r="13740" spans="1:2" x14ac:dyDescent="0.25">
      <c r="A13740" s="62">
        <v>51212304</v>
      </c>
      <c r="B13740" s="63" t="s">
        <v>10187</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4376</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15027</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17350</v>
      </c>
    </row>
    <row r="13769" spans="1:2" x14ac:dyDescent="0.25">
      <c r="A13769" s="62">
        <v>51241120</v>
      </c>
      <c r="B13769" s="63" t="s">
        <v>8940</v>
      </c>
    </row>
    <row r="13770" spans="1:2" x14ac:dyDescent="0.25">
      <c r="A13770" s="62">
        <v>51241201</v>
      </c>
      <c r="B13770" s="63" t="s">
        <v>10205</v>
      </c>
    </row>
    <row r="13771" spans="1:2" x14ac:dyDescent="0.25">
      <c r="A13771" s="62">
        <v>51241202</v>
      </c>
      <c r="B13771" s="63" t="s">
        <v>13328</v>
      </c>
    </row>
    <row r="13772" spans="1:2" x14ac:dyDescent="0.25">
      <c r="A13772" s="62">
        <v>51241203</v>
      </c>
      <c r="B13772" s="63" t="s">
        <v>7328</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14206</v>
      </c>
    </row>
    <row r="13783" spans="1:2" x14ac:dyDescent="0.25">
      <c r="A13783" s="62">
        <v>51241214</v>
      </c>
      <c r="B13783" s="63" t="s">
        <v>6249</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16731</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17218</v>
      </c>
    </row>
    <row r="13798" spans="1:2" x14ac:dyDescent="0.25">
      <c r="A13798" s="62">
        <v>51241229</v>
      </c>
      <c r="B13798" s="63" t="s">
        <v>14087</v>
      </c>
    </row>
    <row r="13799" spans="1:2" x14ac:dyDescent="0.25">
      <c r="A13799" s="62">
        <v>51241301</v>
      </c>
      <c r="B13799" s="63" t="s">
        <v>17623</v>
      </c>
    </row>
    <row r="13800" spans="1:2" x14ac:dyDescent="0.25">
      <c r="A13800" s="62">
        <v>51241302</v>
      </c>
      <c r="B13800" s="63" t="s">
        <v>9280</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12246</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5998</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13632</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5339</v>
      </c>
    </row>
    <row r="13816" spans="1:2" x14ac:dyDescent="0.25">
      <c r="A13816" s="62">
        <v>52101512</v>
      </c>
      <c r="B13816" s="63" t="s">
        <v>6689</v>
      </c>
    </row>
    <row r="13817" spans="1:2" x14ac:dyDescent="0.25">
      <c r="A13817" s="62">
        <v>52101513</v>
      </c>
      <c r="B13817" s="63" t="s">
        <v>12148</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17696</v>
      </c>
    </row>
    <row r="13832" spans="1:2" x14ac:dyDescent="0.25">
      <c r="A13832" s="62">
        <v>52121602</v>
      </c>
      <c r="B13832" s="63" t="s">
        <v>14536</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13075</v>
      </c>
    </row>
    <row r="13842" spans="1:2" x14ac:dyDescent="0.25">
      <c r="A13842" s="62">
        <v>52121704</v>
      </c>
      <c r="B13842" s="63" t="s">
        <v>7285</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7824</v>
      </c>
    </row>
    <row r="13854" spans="1:2" x14ac:dyDescent="0.25">
      <c r="A13854" s="62">
        <v>52141502</v>
      </c>
      <c r="B13854" s="63" t="s">
        <v>3724</v>
      </c>
    </row>
    <row r="13855" spans="1:2" x14ac:dyDescent="0.25">
      <c r="A13855" s="62">
        <v>52141503</v>
      </c>
      <c r="B13855" s="63" t="s">
        <v>7206</v>
      </c>
    </row>
    <row r="13856" spans="1:2" x14ac:dyDescent="0.25">
      <c r="A13856" s="62">
        <v>52141504</v>
      </c>
      <c r="B13856" s="63" t="s">
        <v>14081</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14844</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14726</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9478</v>
      </c>
    </row>
    <row r="13898" spans="1:2" x14ac:dyDescent="0.25">
      <c r="A13898" s="62">
        <v>52141607</v>
      </c>
      <c r="B13898" s="63" t="s">
        <v>5878</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7166</v>
      </c>
    </row>
    <row r="13904" spans="1:2" x14ac:dyDescent="0.25">
      <c r="A13904" s="62">
        <v>52141706</v>
      </c>
      <c r="B13904" s="63" t="s">
        <v>12927</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13801</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7305</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8655</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13717</v>
      </c>
    </row>
    <row r="13951" spans="1:2" x14ac:dyDescent="0.25">
      <c r="A13951" s="62">
        <v>52151637</v>
      </c>
      <c r="B13951" s="63" t="s">
        <v>12057</v>
      </c>
    </row>
    <row r="13952" spans="1:2" x14ac:dyDescent="0.25">
      <c r="A13952" s="62">
        <v>52151638</v>
      </c>
      <c r="B13952" s="63" t="s">
        <v>7257</v>
      </c>
    </row>
    <row r="13953" spans="1:2" x14ac:dyDescent="0.25">
      <c r="A13953" s="62">
        <v>52151639</v>
      </c>
      <c r="B13953" s="63" t="s">
        <v>11525</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17634</v>
      </c>
    </row>
    <row r="13958" spans="1:2" x14ac:dyDescent="0.25">
      <c r="A13958" s="62">
        <v>52151644</v>
      </c>
      <c r="B13958" s="63" t="s">
        <v>14242</v>
      </c>
    </row>
    <row r="13959" spans="1:2" x14ac:dyDescent="0.25">
      <c r="A13959" s="62">
        <v>52151645</v>
      </c>
      <c r="B13959" s="63" t="s">
        <v>15603</v>
      </c>
    </row>
    <row r="13960" spans="1:2" x14ac:dyDescent="0.25">
      <c r="A13960" s="62">
        <v>52151646</v>
      </c>
      <c r="B13960" s="63" t="s">
        <v>14181</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9604</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6530</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9972</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7402</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11788</v>
      </c>
    </row>
    <row r="13988" spans="1:2" x14ac:dyDescent="0.25">
      <c r="A13988" s="62">
        <v>52151902</v>
      </c>
      <c r="B13988" s="63" t="s">
        <v>4462</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7720</v>
      </c>
    </row>
    <row r="14004" spans="1:2" x14ac:dyDescent="0.25">
      <c r="A14004" s="62">
        <v>52152009</v>
      </c>
      <c r="B14004" s="63" t="s">
        <v>10515</v>
      </c>
    </row>
    <row r="14005" spans="1:2" x14ac:dyDescent="0.25">
      <c r="A14005" s="62">
        <v>52152010</v>
      </c>
      <c r="B14005" s="63" t="s">
        <v>14535</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14421</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17159</v>
      </c>
    </row>
    <row r="14023" spans="1:2" x14ac:dyDescent="0.25">
      <c r="A14023" s="62">
        <v>52161508</v>
      </c>
      <c r="B14023" s="63" t="s">
        <v>14819</v>
      </c>
    </row>
    <row r="14024" spans="1:2" x14ac:dyDescent="0.25">
      <c r="A14024" s="62">
        <v>52161509</v>
      </c>
      <c r="B14024" s="63" t="s">
        <v>8781</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6391</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14970</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18652</v>
      </c>
    </row>
    <row r="14040" spans="1:2" x14ac:dyDescent="0.25">
      <c r="A14040" s="62">
        <v>52161526</v>
      </c>
      <c r="B14040" s="63" t="s">
        <v>9890</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3523</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14213</v>
      </c>
    </row>
    <row r="14058" spans="1:2" x14ac:dyDescent="0.25">
      <c r="A14058" s="62">
        <v>52161602</v>
      </c>
      <c r="B14058" s="63" t="s">
        <v>17472</v>
      </c>
    </row>
    <row r="14059" spans="1:2" x14ac:dyDescent="0.25">
      <c r="A14059" s="62">
        <v>52161603</v>
      </c>
      <c r="B14059" s="63" t="s">
        <v>9639</v>
      </c>
    </row>
    <row r="14060" spans="1:2" x14ac:dyDescent="0.25">
      <c r="A14060" s="62">
        <v>52161604</v>
      </c>
      <c r="B14060" s="63" t="s">
        <v>6768</v>
      </c>
    </row>
    <row r="14061" spans="1:2" x14ac:dyDescent="0.25">
      <c r="A14061" s="62">
        <v>52171001</v>
      </c>
      <c r="B14061" s="63" t="s">
        <v>12867</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15318</v>
      </c>
    </row>
    <row r="14067" spans="1:2" x14ac:dyDescent="0.25">
      <c r="A14067" s="62">
        <v>53101601</v>
      </c>
      <c r="B14067" s="63" t="s">
        <v>13747</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14329</v>
      </c>
    </row>
    <row r="14079" spans="1:2" x14ac:dyDescent="0.25">
      <c r="A14079" s="62">
        <v>53101803</v>
      </c>
      <c r="B14079" s="63" t="s">
        <v>12801</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13179</v>
      </c>
    </row>
    <row r="14085" spans="1:2" x14ac:dyDescent="0.25">
      <c r="A14085" s="62">
        <v>53101904</v>
      </c>
      <c r="B14085" s="63" t="s">
        <v>9264</v>
      </c>
    </row>
    <row r="14086" spans="1:2" x14ac:dyDescent="0.25">
      <c r="A14086" s="62">
        <v>53101905</v>
      </c>
      <c r="B14086" s="63" t="s">
        <v>15011</v>
      </c>
    </row>
    <row r="14087" spans="1:2" x14ac:dyDescent="0.25">
      <c r="A14087" s="62">
        <v>53102001</v>
      </c>
      <c r="B14087" s="63" t="s">
        <v>7420</v>
      </c>
    </row>
    <row r="14088" spans="1:2" x14ac:dyDescent="0.25">
      <c r="A14088" s="62">
        <v>53102002</v>
      </c>
      <c r="B14088" s="63" t="s">
        <v>14486</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14440</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14969</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14920</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16698</v>
      </c>
    </row>
    <row r="14144" spans="1:2" x14ac:dyDescent="0.25">
      <c r="A14144" s="62">
        <v>53102707</v>
      </c>
      <c r="B14144" s="63" t="s">
        <v>14976</v>
      </c>
    </row>
    <row r="14145" spans="1:2" x14ac:dyDescent="0.25">
      <c r="A14145" s="62">
        <v>53102708</v>
      </c>
      <c r="B14145" s="63" t="s">
        <v>17455</v>
      </c>
    </row>
    <row r="14146" spans="1:2" x14ac:dyDescent="0.25">
      <c r="A14146" s="62">
        <v>53102709</v>
      </c>
      <c r="B14146" s="63" t="s">
        <v>14960</v>
      </c>
    </row>
    <row r="14147" spans="1:2" x14ac:dyDescent="0.25">
      <c r="A14147" s="62">
        <v>53102710</v>
      </c>
      <c r="B14147" s="63" t="s">
        <v>5993</v>
      </c>
    </row>
    <row r="14148" spans="1:2" x14ac:dyDescent="0.25">
      <c r="A14148" s="62">
        <v>53102711</v>
      </c>
      <c r="B14148" s="63" t="s">
        <v>10458</v>
      </c>
    </row>
    <row r="14149" spans="1:2" x14ac:dyDescent="0.25">
      <c r="A14149" s="62">
        <v>53102712</v>
      </c>
      <c r="B14149" s="63" t="s">
        <v>6735</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12716</v>
      </c>
    </row>
    <row r="14153" spans="1:2" x14ac:dyDescent="0.25">
      <c r="A14153" s="62">
        <v>53102804</v>
      </c>
      <c r="B14153" s="63" t="s">
        <v>4082</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9347</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10468</v>
      </c>
    </row>
    <row r="14175" spans="1:2" x14ac:dyDescent="0.25">
      <c r="A14175" s="62">
        <v>53111705</v>
      </c>
      <c r="B14175" s="63" t="s">
        <v>14205</v>
      </c>
    </row>
    <row r="14176" spans="1:2" x14ac:dyDescent="0.25">
      <c r="A14176" s="62">
        <v>53111801</v>
      </c>
      <c r="B14176" s="63" t="s">
        <v>11920</v>
      </c>
    </row>
    <row r="14177" spans="1:2" x14ac:dyDescent="0.25">
      <c r="A14177" s="62">
        <v>53111802</v>
      </c>
      <c r="B14177" s="63" t="s">
        <v>10012</v>
      </c>
    </row>
    <row r="14178" spans="1:2" x14ac:dyDescent="0.25">
      <c r="A14178" s="62">
        <v>53111803</v>
      </c>
      <c r="B14178" s="63" t="s">
        <v>14989</v>
      </c>
    </row>
    <row r="14179" spans="1:2" x14ac:dyDescent="0.25">
      <c r="A14179" s="62">
        <v>53111804</v>
      </c>
      <c r="B14179" s="63" t="s">
        <v>14988</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13562</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9268</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10568</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12373</v>
      </c>
    </row>
    <row r="14211" spans="1:2" x14ac:dyDescent="0.25">
      <c r="A14211" s="62">
        <v>53121801</v>
      </c>
      <c r="B14211" s="63" t="s">
        <v>9512</v>
      </c>
    </row>
    <row r="14212" spans="1:2" x14ac:dyDescent="0.25">
      <c r="A14212" s="62">
        <v>53121802</v>
      </c>
      <c r="B14212" s="63" t="s">
        <v>11564</v>
      </c>
    </row>
    <row r="14213" spans="1:2" x14ac:dyDescent="0.25">
      <c r="A14213" s="62">
        <v>53121803</v>
      </c>
      <c r="B14213" s="63" t="s">
        <v>3946</v>
      </c>
    </row>
    <row r="14214" spans="1:2" x14ac:dyDescent="0.25">
      <c r="A14214" s="62">
        <v>53121804</v>
      </c>
      <c r="B14214" s="63" t="s">
        <v>14379</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3407</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7399</v>
      </c>
    </row>
    <row r="14231" spans="1:2" x14ac:dyDescent="0.25">
      <c r="A14231" s="62">
        <v>53131608</v>
      </c>
      <c r="B14231" s="63" t="s">
        <v>11376</v>
      </c>
    </row>
    <row r="14232" spans="1:2" x14ac:dyDescent="0.25">
      <c r="A14232" s="62">
        <v>53131609</v>
      </c>
      <c r="B14232" s="63" t="s">
        <v>5104</v>
      </c>
    </row>
    <row r="14233" spans="1:2" x14ac:dyDescent="0.25">
      <c r="A14233" s="62">
        <v>53131610</v>
      </c>
      <c r="B14233" s="63" t="s">
        <v>13778</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18734</v>
      </c>
    </row>
    <row r="14241" spans="1:2" x14ac:dyDescent="0.25">
      <c r="A14241" s="62">
        <v>53131618</v>
      </c>
      <c r="B14241" s="63" t="s">
        <v>6751</v>
      </c>
    </row>
    <row r="14242" spans="1:2" x14ac:dyDescent="0.25">
      <c r="A14242" s="62">
        <v>53131619</v>
      </c>
      <c r="B14242" s="63" t="s">
        <v>9606</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4987</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15058</v>
      </c>
    </row>
    <row r="14255" spans="1:2" x14ac:dyDescent="0.25">
      <c r="A14255" s="62">
        <v>53131632</v>
      </c>
      <c r="B14255" s="63" t="s">
        <v>9398</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7031</v>
      </c>
    </row>
    <row r="14275" spans="1:2" x14ac:dyDescent="0.25">
      <c r="A14275" s="62">
        <v>53141606</v>
      </c>
      <c r="B14275" s="63" t="s">
        <v>17519</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13596</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3582</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17182</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11887</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14288</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17081</v>
      </c>
    </row>
    <row r="14327" spans="1:2" x14ac:dyDescent="0.25">
      <c r="A14327" s="62">
        <v>54111603</v>
      </c>
      <c r="B14327" s="63" t="s">
        <v>11763</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9949</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9736</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11986</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10141</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13636</v>
      </c>
    </row>
    <row r="14374" spans="1:2" x14ac:dyDescent="0.25">
      <c r="A14374" s="62">
        <v>55111501</v>
      </c>
      <c r="B14374" s="63" t="s">
        <v>10534</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12307</v>
      </c>
    </row>
    <row r="14383" spans="1:2" x14ac:dyDescent="0.25">
      <c r="A14383" s="62">
        <v>55111510</v>
      </c>
      <c r="B14383" s="63" t="s">
        <v>16812</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10519</v>
      </c>
    </row>
    <row r="14395" spans="1:2" x14ac:dyDescent="0.25">
      <c r="A14395" s="62">
        <v>55121601</v>
      </c>
      <c r="B14395" s="63" t="s">
        <v>17095</v>
      </c>
    </row>
    <row r="14396" spans="1:2" x14ac:dyDescent="0.25">
      <c r="A14396" s="62">
        <v>55121602</v>
      </c>
      <c r="B14396" s="63" t="s">
        <v>6646</v>
      </c>
    </row>
    <row r="14397" spans="1:2" x14ac:dyDescent="0.25">
      <c r="A14397" s="62">
        <v>55121604</v>
      </c>
      <c r="B14397" s="63" t="s">
        <v>12717</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14758</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4171</v>
      </c>
    </row>
    <row r="14412" spans="1:2" x14ac:dyDescent="0.25">
      <c r="A14412" s="62">
        <v>55121619</v>
      </c>
      <c r="B14412" s="63" t="s">
        <v>13674</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18823</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15129</v>
      </c>
    </row>
    <row r="14421" spans="1:2" x14ac:dyDescent="0.25">
      <c r="A14421" s="62">
        <v>55121707</v>
      </c>
      <c r="B14421" s="63" t="s">
        <v>7284</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18253</v>
      </c>
    </row>
    <row r="14426" spans="1:2" x14ac:dyDescent="0.25">
      <c r="A14426" s="62">
        <v>55121712</v>
      </c>
      <c r="B14426" s="63" t="s">
        <v>10593</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12940</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13157</v>
      </c>
    </row>
    <row r="14452" spans="1:2" x14ac:dyDescent="0.25">
      <c r="A14452" s="62">
        <v>55121807</v>
      </c>
      <c r="B14452" s="63" t="s">
        <v>6729</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7256</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14249</v>
      </c>
    </row>
    <row r="14464" spans="1:2" x14ac:dyDescent="0.25">
      <c r="A14464" s="62">
        <v>56101514</v>
      </c>
      <c r="B14464" s="63" t="s">
        <v>16086</v>
      </c>
    </row>
    <row r="14465" spans="1:2" x14ac:dyDescent="0.25">
      <c r="A14465" s="62">
        <v>56101515</v>
      </c>
      <c r="B14465" s="63" t="s">
        <v>14171</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4202</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12512</v>
      </c>
    </row>
    <row r="14485" spans="1:2" x14ac:dyDescent="0.25">
      <c r="A14485" s="62">
        <v>56101537</v>
      </c>
      <c r="B14485" s="63" t="s">
        <v>8436</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10121</v>
      </c>
    </row>
    <row r="14493" spans="1:2" x14ac:dyDescent="0.25">
      <c r="A14493" s="62">
        <v>56101604</v>
      </c>
      <c r="B14493" s="63" t="s">
        <v>5205</v>
      </c>
    </row>
    <row r="14494" spans="1:2" x14ac:dyDescent="0.25">
      <c r="A14494" s="62">
        <v>56101605</v>
      </c>
      <c r="B14494" s="63" t="s">
        <v>16441</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9341</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13347</v>
      </c>
    </row>
    <row r="14512" spans="1:2" x14ac:dyDescent="0.25">
      <c r="A14512" s="62">
        <v>56101716</v>
      </c>
      <c r="B14512" s="63" t="s">
        <v>5201</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17500</v>
      </c>
    </row>
    <row r="14520" spans="1:2" x14ac:dyDescent="0.25">
      <c r="A14520" s="62">
        <v>56101809</v>
      </c>
      <c r="B14520" s="63" t="s">
        <v>13919</v>
      </c>
    </row>
    <row r="14521" spans="1:2" x14ac:dyDescent="0.25">
      <c r="A14521" s="62">
        <v>56101810</v>
      </c>
      <c r="B14521" s="63" t="s">
        <v>11647</v>
      </c>
    </row>
    <row r="14522" spans="1:2" x14ac:dyDescent="0.25">
      <c r="A14522" s="62">
        <v>56101811</v>
      </c>
      <c r="B14522" s="63" t="s">
        <v>9414</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14041</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14879</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10533</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9819</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10082</v>
      </c>
    </row>
    <row r="14549" spans="1:2" x14ac:dyDescent="0.25">
      <c r="A14549" s="62">
        <v>56111604</v>
      </c>
      <c r="B14549" s="63" t="s">
        <v>17642</v>
      </c>
    </row>
    <row r="14550" spans="1:2" x14ac:dyDescent="0.25">
      <c r="A14550" s="62">
        <v>56111605</v>
      </c>
      <c r="B14550" s="63" t="s">
        <v>14773</v>
      </c>
    </row>
    <row r="14551" spans="1:2" x14ac:dyDescent="0.25">
      <c r="A14551" s="62">
        <v>56111606</v>
      </c>
      <c r="B14551" s="63" t="s">
        <v>8046</v>
      </c>
    </row>
    <row r="14552" spans="1:2" x14ac:dyDescent="0.25">
      <c r="A14552" s="62">
        <v>56111701</v>
      </c>
      <c r="B14552" s="63" t="s">
        <v>14822</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18442</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14818</v>
      </c>
    </row>
    <row r="14559" spans="1:2" x14ac:dyDescent="0.25">
      <c r="A14559" s="62">
        <v>56111801</v>
      </c>
      <c r="B14559" s="63" t="s">
        <v>6786</v>
      </c>
    </row>
    <row r="14560" spans="1:2" x14ac:dyDescent="0.25">
      <c r="A14560" s="62">
        <v>56111802</v>
      </c>
      <c r="B14560" s="63" t="s">
        <v>15348</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14853</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14583</v>
      </c>
    </row>
    <row r="14579" spans="1:2" x14ac:dyDescent="0.25">
      <c r="A14579" s="62">
        <v>56112104</v>
      </c>
      <c r="B14579" s="63" t="s">
        <v>16021</v>
      </c>
    </row>
    <row r="14580" spans="1:2" x14ac:dyDescent="0.25">
      <c r="A14580" s="62">
        <v>56112105</v>
      </c>
      <c r="B14580" s="63" t="s">
        <v>15120</v>
      </c>
    </row>
    <row r="14581" spans="1:2" x14ac:dyDescent="0.25">
      <c r="A14581" s="62">
        <v>56112106</v>
      </c>
      <c r="B14581" s="63" t="s">
        <v>11727</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14668</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18803</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17388</v>
      </c>
    </row>
    <row r="14611" spans="1:2" x14ac:dyDescent="0.25">
      <c r="A14611" s="62">
        <v>56121503</v>
      </c>
      <c r="B14611" s="63" t="s">
        <v>15089</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16549</v>
      </c>
    </row>
    <row r="14622" spans="1:2" x14ac:dyDescent="0.25">
      <c r="A14622" s="62">
        <v>56121605</v>
      </c>
      <c r="B14622" s="63" t="s">
        <v>9154</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8782</v>
      </c>
    </row>
    <row r="14629" spans="1:2" x14ac:dyDescent="0.25">
      <c r="A14629" s="62">
        <v>56121702</v>
      </c>
      <c r="B14629" s="63" t="s">
        <v>9340</v>
      </c>
    </row>
    <row r="14630" spans="1:2" x14ac:dyDescent="0.25">
      <c r="A14630" s="62">
        <v>56121703</v>
      </c>
      <c r="B14630" s="63" t="s">
        <v>18821</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9912</v>
      </c>
    </row>
    <row r="14639" spans="1:2" x14ac:dyDescent="0.25">
      <c r="A14639" s="62">
        <v>56122002</v>
      </c>
      <c r="B14639" s="63" t="s">
        <v>18399</v>
      </c>
    </row>
    <row r="14640" spans="1:2" x14ac:dyDescent="0.25">
      <c r="A14640" s="62">
        <v>56122003</v>
      </c>
      <c r="B14640" s="63" t="s">
        <v>12540</v>
      </c>
    </row>
    <row r="14641" spans="1:2" x14ac:dyDescent="0.25">
      <c r="A14641" s="62">
        <v>56122004</v>
      </c>
      <c r="B14641" s="63" t="s">
        <v>6016</v>
      </c>
    </row>
    <row r="14642" spans="1:2" x14ac:dyDescent="0.25">
      <c r="A14642" s="62">
        <v>60101001</v>
      </c>
      <c r="B14642" s="63" t="s">
        <v>9499</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16832</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9082</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5120</v>
      </c>
    </row>
    <row r="14671" spans="1:2" x14ac:dyDescent="0.25">
      <c r="A14671" s="62">
        <v>60101312</v>
      </c>
      <c r="B14671" s="63" t="s">
        <v>12913</v>
      </c>
    </row>
    <row r="14672" spans="1:2" x14ac:dyDescent="0.25">
      <c r="A14672" s="62">
        <v>60101313</v>
      </c>
      <c r="B14672" s="63" t="s">
        <v>9457</v>
      </c>
    </row>
    <row r="14673" spans="1:2" x14ac:dyDescent="0.25">
      <c r="A14673" s="62">
        <v>60101314</v>
      </c>
      <c r="B14673" s="63" t="s">
        <v>13285</v>
      </c>
    </row>
    <row r="14674" spans="1:2" x14ac:dyDescent="0.25">
      <c r="A14674" s="62">
        <v>60101315</v>
      </c>
      <c r="B14674" s="63" t="s">
        <v>17425</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13687</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13251</v>
      </c>
    </row>
    <row r="14689" spans="1:2" x14ac:dyDescent="0.25">
      <c r="A14689" s="62">
        <v>60101330</v>
      </c>
      <c r="B14689" s="63" t="s">
        <v>9157</v>
      </c>
    </row>
    <row r="14690" spans="1:2" x14ac:dyDescent="0.25">
      <c r="A14690" s="62">
        <v>60101331</v>
      </c>
      <c r="B14690" s="63" t="s">
        <v>15105</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13017</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16974</v>
      </c>
    </row>
    <row r="14719" spans="1:2" x14ac:dyDescent="0.25">
      <c r="A14719" s="62">
        <v>60101714</v>
      </c>
      <c r="B14719" s="63" t="s">
        <v>12493</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14845</v>
      </c>
    </row>
    <row r="14727" spans="1:2" x14ac:dyDescent="0.25">
      <c r="A14727" s="62">
        <v>60101722</v>
      </c>
      <c r="B14727" s="63" t="s">
        <v>18520</v>
      </c>
    </row>
    <row r="14728" spans="1:2" x14ac:dyDescent="0.25">
      <c r="A14728" s="62">
        <v>60101723</v>
      </c>
      <c r="B14728" s="63" t="s">
        <v>7574</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16150</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12473</v>
      </c>
    </row>
    <row r="14742" spans="1:2" x14ac:dyDescent="0.25">
      <c r="A14742" s="62">
        <v>60101805</v>
      </c>
      <c r="B14742" s="63" t="s">
        <v>8049</v>
      </c>
    </row>
    <row r="14743" spans="1:2" x14ac:dyDescent="0.25">
      <c r="A14743" s="62">
        <v>60101806</v>
      </c>
      <c r="B14743" s="63" t="s">
        <v>9751</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14259</v>
      </c>
    </row>
    <row r="14750" spans="1:2" x14ac:dyDescent="0.25">
      <c r="A14750" s="62">
        <v>60101902</v>
      </c>
      <c r="B14750" s="63" t="s">
        <v>6883</v>
      </c>
    </row>
    <row r="14751" spans="1:2" x14ac:dyDescent="0.25">
      <c r="A14751" s="62">
        <v>60101903</v>
      </c>
      <c r="B14751" s="63" t="s">
        <v>14032</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8451</v>
      </c>
    </row>
    <row r="14762" spans="1:2" x14ac:dyDescent="0.25">
      <c r="A14762" s="62">
        <v>60102003</v>
      </c>
      <c r="B14762" s="63" t="s">
        <v>16791</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14100</v>
      </c>
    </row>
    <row r="14777" spans="1:2" x14ac:dyDescent="0.25">
      <c r="A14777" s="62">
        <v>60102205</v>
      </c>
      <c r="B14777" s="63" t="s">
        <v>4922</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7460</v>
      </c>
    </row>
    <row r="14781" spans="1:2" x14ac:dyDescent="0.25">
      <c r="A14781" s="62">
        <v>60102303</v>
      </c>
      <c r="B14781" s="63" t="s">
        <v>14123</v>
      </c>
    </row>
    <row r="14782" spans="1:2" x14ac:dyDescent="0.25">
      <c r="A14782" s="62">
        <v>60102304</v>
      </c>
      <c r="B14782" s="63" t="s">
        <v>8441</v>
      </c>
    </row>
    <row r="14783" spans="1:2" x14ac:dyDescent="0.25">
      <c r="A14783" s="62">
        <v>60102305</v>
      </c>
      <c r="B14783" s="63" t="s">
        <v>17925</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5100</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9085</v>
      </c>
    </row>
    <row r="14818" spans="1:2" x14ac:dyDescent="0.25">
      <c r="A14818" s="62">
        <v>60102601</v>
      </c>
      <c r="B14818" s="63" t="s">
        <v>13382</v>
      </c>
    </row>
    <row r="14819" spans="1:2" x14ac:dyDescent="0.25">
      <c r="A14819" s="62">
        <v>60102602</v>
      </c>
      <c r="B14819" s="63" t="s">
        <v>14789</v>
      </c>
    </row>
    <row r="14820" spans="1:2" x14ac:dyDescent="0.25">
      <c r="A14820" s="62">
        <v>60102603</v>
      </c>
      <c r="B14820" s="63" t="s">
        <v>5933</v>
      </c>
    </row>
    <row r="14821" spans="1:2" x14ac:dyDescent="0.25">
      <c r="A14821" s="62">
        <v>60102604</v>
      </c>
      <c r="B14821" s="63" t="s">
        <v>12535</v>
      </c>
    </row>
    <row r="14822" spans="1:2" x14ac:dyDescent="0.25">
      <c r="A14822" s="62">
        <v>60102605</v>
      </c>
      <c r="B14822" s="63" t="s">
        <v>6936</v>
      </c>
    </row>
    <row r="14823" spans="1:2" x14ac:dyDescent="0.25">
      <c r="A14823" s="62">
        <v>60102606</v>
      </c>
      <c r="B14823" s="63" t="s">
        <v>12084</v>
      </c>
    </row>
    <row r="14824" spans="1:2" x14ac:dyDescent="0.25">
      <c r="A14824" s="62">
        <v>60102607</v>
      </c>
      <c r="B14824" s="63" t="s">
        <v>9066</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11756</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9054</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5225</v>
      </c>
    </row>
    <row r="14839" spans="1:2" x14ac:dyDescent="0.25">
      <c r="A14839" s="62">
        <v>60102708</v>
      </c>
      <c r="B14839" s="63" t="s">
        <v>7114</v>
      </c>
    </row>
    <row r="14840" spans="1:2" x14ac:dyDescent="0.25">
      <c r="A14840" s="62">
        <v>60102709</v>
      </c>
      <c r="B14840" s="63" t="s">
        <v>12324</v>
      </c>
    </row>
    <row r="14841" spans="1:2" x14ac:dyDescent="0.25">
      <c r="A14841" s="62">
        <v>60102710</v>
      </c>
      <c r="B14841" s="63" t="s">
        <v>7661</v>
      </c>
    </row>
    <row r="14842" spans="1:2" x14ac:dyDescent="0.25">
      <c r="A14842" s="62">
        <v>60102711</v>
      </c>
      <c r="B14842" s="63" t="s">
        <v>18702</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9839</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14738</v>
      </c>
    </row>
    <row r="14857" spans="1:2" x14ac:dyDescent="0.25">
      <c r="A14857" s="62">
        <v>60102902</v>
      </c>
      <c r="B14857" s="63" t="s">
        <v>16462</v>
      </c>
    </row>
    <row r="14858" spans="1:2" x14ac:dyDescent="0.25">
      <c r="A14858" s="62">
        <v>60102903</v>
      </c>
      <c r="B14858" s="63" t="s">
        <v>9045</v>
      </c>
    </row>
    <row r="14859" spans="1:2" x14ac:dyDescent="0.25">
      <c r="A14859" s="62">
        <v>60102904</v>
      </c>
      <c r="B14859" s="63" t="s">
        <v>4720</v>
      </c>
    </row>
    <row r="14860" spans="1:2" x14ac:dyDescent="0.25">
      <c r="A14860" s="62">
        <v>60102905</v>
      </c>
      <c r="B14860" s="63" t="s">
        <v>13437</v>
      </c>
    </row>
    <row r="14861" spans="1:2" x14ac:dyDescent="0.25">
      <c r="A14861" s="62">
        <v>60102906</v>
      </c>
      <c r="B14861" s="63" t="s">
        <v>15937</v>
      </c>
    </row>
    <row r="14862" spans="1:2" x14ac:dyDescent="0.25">
      <c r="A14862" s="62">
        <v>60102907</v>
      </c>
      <c r="B14862" s="63" t="s">
        <v>12273</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12212</v>
      </c>
    </row>
    <row r="14866" spans="1:2" x14ac:dyDescent="0.25">
      <c r="A14866" s="62">
        <v>60102911</v>
      </c>
      <c r="B14866" s="63" t="s">
        <v>15360</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9339</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9915</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17087</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12281</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13925</v>
      </c>
    </row>
    <row r="14904" spans="1:2" x14ac:dyDescent="0.25">
      <c r="A14904" s="62">
        <v>60103401</v>
      </c>
      <c r="B14904" s="63" t="s">
        <v>5959</v>
      </c>
    </row>
    <row r="14905" spans="1:2" x14ac:dyDescent="0.25">
      <c r="A14905" s="62">
        <v>60103402</v>
      </c>
      <c r="B14905" s="63" t="s">
        <v>14164</v>
      </c>
    </row>
    <row r="14906" spans="1:2" x14ac:dyDescent="0.25">
      <c r="A14906" s="62">
        <v>60103403</v>
      </c>
      <c r="B14906" s="63" t="s">
        <v>9393</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13780</v>
      </c>
    </row>
    <row r="14933" spans="1:2" x14ac:dyDescent="0.25">
      <c r="A14933" s="62">
        <v>60103804</v>
      </c>
      <c r="B14933" s="63" t="s">
        <v>9690</v>
      </c>
    </row>
    <row r="14934" spans="1:2" x14ac:dyDescent="0.25">
      <c r="A14934" s="62">
        <v>60103805</v>
      </c>
      <c r="B14934" s="63" t="s">
        <v>7659</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13721</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14375</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11828</v>
      </c>
    </row>
    <row r="14965" spans="1:2" x14ac:dyDescent="0.25">
      <c r="A14965" s="62">
        <v>60103934</v>
      </c>
      <c r="B14965" s="63" t="s">
        <v>13695</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17299</v>
      </c>
    </row>
    <row r="14970" spans="1:2" x14ac:dyDescent="0.25">
      <c r="A14970" s="62">
        <v>60104004</v>
      </c>
      <c r="B14970" s="63" t="s">
        <v>14046</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9337</v>
      </c>
    </row>
    <row r="14974" spans="1:2" x14ac:dyDescent="0.25">
      <c r="A14974" s="62">
        <v>60104008</v>
      </c>
      <c r="B14974" s="63" t="s">
        <v>14902</v>
      </c>
    </row>
    <row r="14975" spans="1:2" x14ac:dyDescent="0.25">
      <c r="A14975" s="62">
        <v>60104101</v>
      </c>
      <c r="B14975" s="63" t="s">
        <v>14200</v>
      </c>
    </row>
    <row r="14976" spans="1:2" x14ac:dyDescent="0.25">
      <c r="A14976" s="62">
        <v>60104102</v>
      </c>
      <c r="B14976" s="63" t="s">
        <v>12154</v>
      </c>
    </row>
    <row r="14977" spans="1:2" x14ac:dyDescent="0.25">
      <c r="A14977" s="62">
        <v>60104103</v>
      </c>
      <c r="B14977" s="63" t="s">
        <v>7660</v>
      </c>
    </row>
    <row r="14978" spans="1:2" x14ac:dyDescent="0.25">
      <c r="A14978" s="62">
        <v>60104104</v>
      </c>
      <c r="B14978" s="63" t="s">
        <v>17855</v>
      </c>
    </row>
    <row r="14979" spans="1:2" x14ac:dyDescent="0.25">
      <c r="A14979" s="62">
        <v>60104105</v>
      </c>
      <c r="B14979" s="63" t="s">
        <v>9123</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9586</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14866</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10052</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18725</v>
      </c>
    </row>
    <row r="15005" spans="1:2" x14ac:dyDescent="0.25">
      <c r="A15005" s="62">
        <v>60104509</v>
      </c>
      <c r="B15005" s="63" t="s">
        <v>7222</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8552</v>
      </c>
    </row>
    <row r="15020" spans="1:2" x14ac:dyDescent="0.25">
      <c r="A15020" s="62">
        <v>60104703</v>
      </c>
      <c r="B15020" s="63" t="s">
        <v>14752</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13516</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13394</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16783</v>
      </c>
    </row>
    <row r="15065" spans="1:2" x14ac:dyDescent="0.25">
      <c r="A15065" s="62">
        <v>60105202</v>
      </c>
      <c r="B15065" s="63" t="s">
        <v>10298</v>
      </c>
    </row>
    <row r="15066" spans="1:2" x14ac:dyDescent="0.25">
      <c r="A15066" s="62">
        <v>60105203</v>
      </c>
      <c r="B15066" s="63" t="s">
        <v>14770</v>
      </c>
    </row>
    <row r="15067" spans="1:2" x14ac:dyDescent="0.25">
      <c r="A15067" s="62">
        <v>60105301</v>
      </c>
      <c r="B15067" s="63" t="s">
        <v>15462</v>
      </c>
    </row>
    <row r="15068" spans="1:2" x14ac:dyDescent="0.25">
      <c r="A15068" s="62">
        <v>60105302</v>
      </c>
      <c r="B15068" s="63" t="s">
        <v>15116</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18788</v>
      </c>
    </row>
    <row r="15074" spans="1:2" x14ac:dyDescent="0.25">
      <c r="A15074" s="62">
        <v>60105308</v>
      </c>
      <c r="B15074" s="63" t="s">
        <v>12598</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14229</v>
      </c>
    </row>
    <row r="15083" spans="1:2" x14ac:dyDescent="0.25">
      <c r="A15083" s="62">
        <v>60105408</v>
      </c>
      <c r="B15083" s="63" t="s">
        <v>10195</v>
      </c>
    </row>
    <row r="15084" spans="1:2" x14ac:dyDescent="0.25">
      <c r="A15084" s="62">
        <v>60105409</v>
      </c>
      <c r="B15084" s="63" t="s">
        <v>11610</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12924</v>
      </c>
    </row>
    <row r="15097" spans="1:2" x14ac:dyDescent="0.25">
      <c r="A15097" s="62">
        <v>60105422</v>
      </c>
      <c r="B15097" s="63" t="s">
        <v>4592</v>
      </c>
    </row>
    <row r="15098" spans="1:2" x14ac:dyDescent="0.25">
      <c r="A15098" s="62">
        <v>60105423</v>
      </c>
      <c r="B15098" s="63" t="s">
        <v>9248</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13012</v>
      </c>
    </row>
    <row r="15112" spans="1:2" x14ac:dyDescent="0.25">
      <c r="A15112" s="62">
        <v>60105603</v>
      </c>
      <c r="B15112" s="63" t="s">
        <v>9470</v>
      </c>
    </row>
    <row r="15113" spans="1:2" x14ac:dyDescent="0.25">
      <c r="A15113" s="62">
        <v>60105604</v>
      </c>
      <c r="B15113" s="63" t="s">
        <v>17889</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5936</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5292</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7242</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9060</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14246</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9569</v>
      </c>
    </row>
    <row r="15168" spans="1:2" x14ac:dyDescent="0.25">
      <c r="A15168" s="62">
        <v>60105917</v>
      </c>
      <c r="B15168" s="63" t="s">
        <v>5083</v>
      </c>
    </row>
    <row r="15169" spans="1:2" x14ac:dyDescent="0.25">
      <c r="A15169" s="62">
        <v>60105918</v>
      </c>
      <c r="B15169" s="63" t="s">
        <v>7717</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10391</v>
      </c>
    </row>
    <row r="15184" spans="1:2" x14ac:dyDescent="0.25">
      <c r="A15184" s="62">
        <v>60106201</v>
      </c>
      <c r="B15184" s="63" t="s">
        <v>3035</v>
      </c>
    </row>
    <row r="15185" spans="1:2" x14ac:dyDescent="0.25">
      <c r="A15185" s="62">
        <v>60106202</v>
      </c>
      <c r="B15185" s="63" t="s">
        <v>9262</v>
      </c>
    </row>
    <row r="15186" spans="1:2" x14ac:dyDescent="0.25">
      <c r="A15186" s="62">
        <v>60106203</v>
      </c>
      <c r="B15186" s="63" t="s">
        <v>4513</v>
      </c>
    </row>
    <row r="15187" spans="1:2" x14ac:dyDescent="0.25">
      <c r="A15187" s="62">
        <v>60106204</v>
      </c>
      <c r="B15187" s="63" t="s">
        <v>16980</v>
      </c>
    </row>
    <row r="15188" spans="1:2" x14ac:dyDescent="0.25">
      <c r="A15188" s="62">
        <v>60106205</v>
      </c>
      <c r="B15188" s="63" t="s">
        <v>3585</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6614</v>
      </c>
    </row>
    <row r="15198" spans="1:2" x14ac:dyDescent="0.25">
      <c r="A15198" s="62">
        <v>60106215</v>
      </c>
      <c r="B15198" s="63" t="s">
        <v>4887</v>
      </c>
    </row>
    <row r="15199" spans="1:2" x14ac:dyDescent="0.25">
      <c r="A15199" s="62">
        <v>60106301</v>
      </c>
      <c r="B15199" s="63" t="s">
        <v>7966</v>
      </c>
    </row>
    <row r="15200" spans="1:2" x14ac:dyDescent="0.25">
      <c r="A15200" s="62">
        <v>60106302</v>
      </c>
      <c r="B15200" s="63" t="s">
        <v>9306</v>
      </c>
    </row>
    <row r="15201" spans="1:2" x14ac:dyDescent="0.25">
      <c r="A15201" s="62">
        <v>60106401</v>
      </c>
      <c r="B15201" s="63" t="s">
        <v>3170</v>
      </c>
    </row>
    <row r="15202" spans="1:2" x14ac:dyDescent="0.25">
      <c r="A15202" s="62">
        <v>60106402</v>
      </c>
      <c r="B15202" s="63" t="s">
        <v>9513</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4831</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14889</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14812</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17847</v>
      </c>
    </row>
    <row r="15240" spans="1:2" x14ac:dyDescent="0.25">
      <c r="A15240" s="62">
        <v>60111411</v>
      </c>
      <c r="B15240" s="63" t="s">
        <v>14013</v>
      </c>
    </row>
    <row r="15241" spans="1:2" x14ac:dyDescent="0.25">
      <c r="A15241" s="62">
        <v>60121001</v>
      </c>
      <c r="B15241" s="63" t="s">
        <v>17273</v>
      </c>
    </row>
    <row r="15242" spans="1:2" x14ac:dyDescent="0.25">
      <c r="A15242" s="62">
        <v>60121002</v>
      </c>
      <c r="B15242" s="63" t="s">
        <v>6817</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14143</v>
      </c>
    </row>
    <row r="15250" spans="1:2" x14ac:dyDescent="0.25">
      <c r="A15250" s="62">
        <v>60121010</v>
      </c>
      <c r="B15250" s="63" t="s">
        <v>6915</v>
      </c>
    </row>
    <row r="15251" spans="1:2" x14ac:dyDescent="0.25">
      <c r="A15251" s="62">
        <v>60121011</v>
      </c>
      <c r="B15251" s="63" t="s">
        <v>13694</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7208</v>
      </c>
    </row>
    <row r="15256" spans="1:2" x14ac:dyDescent="0.25">
      <c r="A15256" s="62">
        <v>60121104</v>
      </c>
      <c r="B15256" s="63" t="s">
        <v>16916</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6567</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4677</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3017</v>
      </c>
    </row>
    <row r="15273" spans="1:2" x14ac:dyDescent="0.25">
      <c r="A15273" s="62">
        <v>60121121</v>
      </c>
      <c r="B15273" s="63" t="s">
        <v>9776</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9738</v>
      </c>
    </row>
    <row r="15284" spans="1:2" x14ac:dyDescent="0.25">
      <c r="A15284" s="62">
        <v>60121133</v>
      </c>
      <c r="B15284" s="63" t="s">
        <v>12760</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14222</v>
      </c>
    </row>
    <row r="15288" spans="1:2" x14ac:dyDescent="0.25">
      <c r="A15288" s="62">
        <v>60121137</v>
      </c>
      <c r="B15288" s="63" t="s">
        <v>11654</v>
      </c>
    </row>
    <row r="15289" spans="1:2" x14ac:dyDescent="0.25">
      <c r="A15289" s="62">
        <v>60121138</v>
      </c>
      <c r="B15289" s="63" t="s">
        <v>6277</v>
      </c>
    </row>
    <row r="15290" spans="1:2" x14ac:dyDescent="0.25">
      <c r="A15290" s="62">
        <v>60121139</v>
      </c>
      <c r="B15290" s="63" t="s">
        <v>10460</v>
      </c>
    </row>
    <row r="15291" spans="1:2" x14ac:dyDescent="0.25">
      <c r="A15291" s="62">
        <v>60121140</v>
      </c>
      <c r="B15291" s="63" t="s">
        <v>7446</v>
      </c>
    </row>
    <row r="15292" spans="1:2" x14ac:dyDescent="0.25">
      <c r="A15292" s="62">
        <v>60121141</v>
      </c>
      <c r="B15292" s="63" t="s">
        <v>13467</v>
      </c>
    </row>
    <row r="15293" spans="1:2" x14ac:dyDescent="0.25">
      <c r="A15293" s="62">
        <v>60121142</v>
      </c>
      <c r="B15293" s="63" t="s">
        <v>5303</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3437</v>
      </c>
    </row>
    <row r="15301" spans="1:2" x14ac:dyDescent="0.25">
      <c r="A15301" s="62">
        <v>60121150</v>
      </c>
      <c r="B15301" s="63" t="s">
        <v>13928</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18521</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17007</v>
      </c>
    </row>
    <row r="15311" spans="1:2" x14ac:dyDescent="0.25">
      <c r="A15311" s="62">
        <v>60121207</v>
      </c>
      <c r="B15311" s="63" t="s">
        <v>10239</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10162</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13552</v>
      </c>
    </row>
    <row r="15324" spans="1:2" x14ac:dyDescent="0.25">
      <c r="A15324" s="62">
        <v>60121220</v>
      </c>
      <c r="B15324" s="63" t="s">
        <v>15392</v>
      </c>
    </row>
    <row r="15325" spans="1:2" x14ac:dyDescent="0.25">
      <c r="A15325" s="62">
        <v>60121221</v>
      </c>
      <c r="B15325" s="63" t="s">
        <v>14340</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14801</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17746</v>
      </c>
    </row>
    <row r="15349" spans="1:2" x14ac:dyDescent="0.25">
      <c r="A15349" s="62">
        <v>60121246</v>
      </c>
      <c r="B15349" s="63" t="s">
        <v>13729</v>
      </c>
    </row>
    <row r="15350" spans="1:2" x14ac:dyDescent="0.25">
      <c r="A15350" s="62">
        <v>60121247</v>
      </c>
      <c r="B15350" s="63" t="s">
        <v>11270</v>
      </c>
    </row>
    <row r="15351" spans="1:2" x14ac:dyDescent="0.25">
      <c r="A15351" s="62">
        <v>60121248</v>
      </c>
      <c r="B15351" s="63" t="s">
        <v>17508</v>
      </c>
    </row>
    <row r="15352" spans="1:2" x14ac:dyDescent="0.25">
      <c r="A15352" s="62">
        <v>60121249</v>
      </c>
      <c r="B15352" s="63" t="s">
        <v>8461</v>
      </c>
    </row>
    <row r="15353" spans="1:2" x14ac:dyDescent="0.25">
      <c r="A15353" s="62">
        <v>60121250</v>
      </c>
      <c r="B15353" s="63" t="s">
        <v>10715</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18649</v>
      </c>
    </row>
    <row r="15360" spans="1:2" x14ac:dyDescent="0.25">
      <c r="A15360" s="62">
        <v>60121304</v>
      </c>
      <c r="B15360" s="63" t="s">
        <v>9144</v>
      </c>
    </row>
    <row r="15361" spans="1:2" x14ac:dyDescent="0.25">
      <c r="A15361" s="62">
        <v>60121305</v>
      </c>
      <c r="B15361" s="63" t="s">
        <v>7772</v>
      </c>
    </row>
    <row r="15362" spans="1:2" x14ac:dyDescent="0.25">
      <c r="A15362" s="62">
        <v>60121306</v>
      </c>
      <c r="B15362" s="63" t="s">
        <v>17962</v>
      </c>
    </row>
    <row r="15363" spans="1:2" x14ac:dyDescent="0.25">
      <c r="A15363" s="62">
        <v>60121401</v>
      </c>
      <c r="B15363" s="63" t="s">
        <v>14415</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14807</v>
      </c>
    </row>
    <row r="15375" spans="1:2" x14ac:dyDescent="0.25">
      <c r="A15375" s="62">
        <v>60121413</v>
      </c>
      <c r="B15375" s="63" t="s">
        <v>18040</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15113</v>
      </c>
    </row>
    <row r="15384" spans="1:2" x14ac:dyDescent="0.25">
      <c r="A15384" s="62">
        <v>60121507</v>
      </c>
      <c r="B15384" s="63" t="s">
        <v>9088</v>
      </c>
    </row>
    <row r="15385" spans="1:2" x14ac:dyDescent="0.25">
      <c r="A15385" s="62">
        <v>60121508</v>
      </c>
      <c r="B15385" s="63" t="s">
        <v>11941</v>
      </c>
    </row>
    <row r="15386" spans="1:2" x14ac:dyDescent="0.25">
      <c r="A15386" s="62">
        <v>60121509</v>
      </c>
      <c r="B15386" s="63" t="s">
        <v>17947</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11924</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17814</v>
      </c>
    </row>
    <row r="15411" spans="1:2" x14ac:dyDescent="0.25">
      <c r="A15411" s="62">
        <v>60121538</v>
      </c>
      <c r="B15411" s="63" t="s">
        <v>7876</v>
      </c>
    </row>
    <row r="15412" spans="1:2" x14ac:dyDescent="0.25">
      <c r="A15412" s="62">
        <v>60121539</v>
      </c>
      <c r="B15412" s="63" t="s">
        <v>18003</v>
      </c>
    </row>
    <row r="15413" spans="1:2" x14ac:dyDescent="0.25">
      <c r="A15413" s="62">
        <v>60121540</v>
      </c>
      <c r="B15413" s="63" t="s">
        <v>10355</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12362</v>
      </c>
    </row>
    <row r="15419" spans="1:2" x14ac:dyDescent="0.25">
      <c r="A15419" s="62">
        <v>60121606</v>
      </c>
      <c r="B15419" s="63" t="s">
        <v>17861</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13901</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14184</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11869</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17333</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16795</v>
      </c>
    </row>
    <row r="15455" spans="1:2" x14ac:dyDescent="0.25">
      <c r="A15455" s="62">
        <v>60121904</v>
      </c>
      <c r="B15455" s="63" t="s">
        <v>7922</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12155</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3331</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13882</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13201</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14916</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12636</v>
      </c>
    </row>
    <row r="15511" spans="1:2" x14ac:dyDescent="0.25">
      <c r="A15511" s="62">
        <v>60123002</v>
      </c>
      <c r="B15511" s="63" t="s">
        <v>6337</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13788</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13325</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8570</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13823</v>
      </c>
    </row>
    <row r="15546" spans="1:2" x14ac:dyDescent="0.25">
      <c r="A15546" s="62">
        <v>60124303</v>
      </c>
      <c r="B15546" s="63" t="s">
        <v>17308</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9962</v>
      </c>
    </row>
    <row r="15558" spans="1:2" x14ac:dyDescent="0.25">
      <c r="A15558" s="62">
        <v>60124315</v>
      </c>
      <c r="B15558" s="63" t="s">
        <v>18688</v>
      </c>
    </row>
    <row r="15559" spans="1:2" x14ac:dyDescent="0.25">
      <c r="A15559" s="62">
        <v>60124316</v>
      </c>
      <c r="B15559" s="63" t="s">
        <v>10896</v>
      </c>
    </row>
    <row r="15560" spans="1:2" x14ac:dyDescent="0.25">
      <c r="A15560" s="62">
        <v>60124317</v>
      </c>
      <c r="B15560" s="63" t="s">
        <v>18817</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16548</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9107</v>
      </c>
    </row>
    <row r="15590" spans="1:2" x14ac:dyDescent="0.25">
      <c r="A15590" s="62">
        <v>60124511</v>
      </c>
      <c r="B15590" s="63" t="s">
        <v>17134</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12679</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14502</v>
      </c>
    </row>
    <row r="15603" spans="1:2" x14ac:dyDescent="0.25">
      <c r="A15603" s="62">
        <v>60131105</v>
      </c>
      <c r="B15603" s="63" t="s">
        <v>17965</v>
      </c>
    </row>
    <row r="15604" spans="1:2" x14ac:dyDescent="0.25">
      <c r="A15604" s="62">
        <v>60131106</v>
      </c>
      <c r="B15604" s="63" t="s">
        <v>11026</v>
      </c>
    </row>
    <row r="15605" spans="1:2" x14ac:dyDescent="0.25">
      <c r="A15605" s="62">
        <v>60131107</v>
      </c>
      <c r="B15605" s="63" t="s">
        <v>14562</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17375</v>
      </c>
    </row>
    <row r="15610" spans="1:2" x14ac:dyDescent="0.25">
      <c r="A15610" s="62">
        <v>60131112</v>
      </c>
      <c r="B15610" s="63" t="s">
        <v>15093</v>
      </c>
    </row>
    <row r="15611" spans="1:2" x14ac:dyDescent="0.25">
      <c r="A15611" s="62">
        <v>60131201</v>
      </c>
      <c r="B15611" s="63" t="s">
        <v>8631</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11773</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14965</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9570</v>
      </c>
    </row>
    <row r="15630" spans="1:2" x14ac:dyDescent="0.25">
      <c r="A15630" s="62">
        <v>60131401</v>
      </c>
      <c r="B15630" s="63" t="s">
        <v>13842</v>
      </c>
    </row>
    <row r="15631" spans="1:2" x14ac:dyDescent="0.25">
      <c r="A15631" s="62">
        <v>60131402</v>
      </c>
      <c r="B15631" s="63" t="s">
        <v>9084</v>
      </c>
    </row>
    <row r="15632" spans="1:2" x14ac:dyDescent="0.25">
      <c r="A15632" s="62">
        <v>60131403</v>
      </c>
      <c r="B15632" s="63" t="s">
        <v>17691</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14555</v>
      </c>
    </row>
    <row r="15650" spans="1:2" x14ac:dyDescent="0.25">
      <c r="A15650" s="62">
        <v>60131514</v>
      </c>
      <c r="B15650" s="63" t="s">
        <v>17168</v>
      </c>
    </row>
    <row r="15651" spans="1:2" x14ac:dyDescent="0.25">
      <c r="A15651" s="62">
        <v>60131601</v>
      </c>
      <c r="B15651" s="63" t="s">
        <v>18484</v>
      </c>
    </row>
    <row r="15652" spans="1:2" x14ac:dyDescent="0.25">
      <c r="A15652" s="62">
        <v>60131701</v>
      </c>
      <c r="B15652" s="63" t="s">
        <v>14800</v>
      </c>
    </row>
    <row r="15653" spans="1:2" x14ac:dyDescent="0.25">
      <c r="A15653" s="62">
        <v>60131702</v>
      </c>
      <c r="B15653" s="63" t="s">
        <v>9992</v>
      </c>
    </row>
    <row r="15654" spans="1:2" x14ac:dyDescent="0.25">
      <c r="A15654" s="62">
        <v>60131801</v>
      </c>
      <c r="B15654" s="63" t="s">
        <v>14333</v>
      </c>
    </row>
    <row r="15655" spans="1:2" x14ac:dyDescent="0.25">
      <c r="A15655" s="62">
        <v>60131802</v>
      </c>
      <c r="B15655" s="63" t="s">
        <v>16834</v>
      </c>
    </row>
    <row r="15656" spans="1:2" x14ac:dyDescent="0.25">
      <c r="A15656" s="62">
        <v>60131803</v>
      </c>
      <c r="B15656" s="63" t="s">
        <v>14516</v>
      </c>
    </row>
    <row r="15657" spans="1:2" x14ac:dyDescent="0.25">
      <c r="A15657" s="62">
        <v>60141001</v>
      </c>
      <c r="B15657" s="63" t="s">
        <v>16435</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3269</v>
      </c>
    </row>
    <row r="15662" spans="1:2" x14ac:dyDescent="0.25">
      <c r="A15662" s="62">
        <v>60141006</v>
      </c>
      <c r="B15662" s="63" t="s">
        <v>14808</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13384</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9433</v>
      </c>
    </row>
    <row r="15677" spans="1:2" x14ac:dyDescent="0.25">
      <c r="A15677" s="62">
        <v>60141021</v>
      </c>
      <c r="B15677" s="63" t="s">
        <v>16805</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17149</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10362</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14925</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15032</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9523</v>
      </c>
    </row>
    <row r="15724" spans="1:2" x14ac:dyDescent="0.25">
      <c r="A15724" s="62">
        <v>70101601</v>
      </c>
      <c r="B15724" s="63" t="s">
        <v>16420</v>
      </c>
    </row>
    <row r="15725" spans="1:2" x14ac:dyDescent="0.25">
      <c r="A15725" s="62">
        <v>70101602</v>
      </c>
      <c r="B15725" s="63" t="s">
        <v>4541</v>
      </c>
    </row>
    <row r="15726" spans="1:2" x14ac:dyDescent="0.25">
      <c r="A15726" s="62">
        <v>70101603</v>
      </c>
      <c r="B15726" s="63" t="s">
        <v>10163</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14743</v>
      </c>
    </row>
    <row r="15739" spans="1:2" x14ac:dyDescent="0.25">
      <c r="A15739" s="62">
        <v>70101805</v>
      </c>
      <c r="B15739" s="63" t="s">
        <v>7176</v>
      </c>
    </row>
    <row r="15740" spans="1:2" x14ac:dyDescent="0.25">
      <c r="A15740" s="62">
        <v>70101806</v>
      </c>
      <c r="B15740" s="63" t="s">
        <v>15047</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14400</v>
      </c>
    </row>
    <row r="15747" spans="1:2" x14ac:dyDescent="0.25">
      <c r="A15747" s="62">
        <v>70111502</v>
      </c>
      <c r="B15747" s="63" t="s">
        <v>9969</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16843</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12571</v>
      </c>
    </row>
    <row r="15763" spans="1:2" x14ac:dyDescent="0.25">
      <c r="A15763" s="62">
        <v>70111707</v>
      </c>
      <c r="B15763" s="63" t="s">
        <v>15397</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17082</v>
      </c>
    </row>
    <row r="15767" spans="1:2" x14ac:dyDescent="0.25">
      <c r="A15767" s="62">
        <v>70111711</v>
      </c>
      <c r="B15767" s="63" t="s">
        <v>14368</v>
      </c>
    </row>
    <row r="15768" spans="1:2" x14ac:dyDescent="0.25">
      <c r="A15768" s="62">
        <v>70111712</v>
      </c>
      <c r="B15768" s="63" t="s">
        <v>6439</v>
      </c>
    </row>
    <row r="15769" spans="1:2" x14ac:dyDescent="0.25">
      <c r="A15769" s="62">
        <v>70111713</v>
      </c>
      <c r="B15769" s="63" t="s">
        <v>16921</v>
      </c>
    </row>
    <row r="15770" spans="1:2" x14ac:dyDescent="0.25">
      <c r="A15770" s="62">
        <v>70121501</v>
      </c>
      <c r="B15770" s="63" t="s">
        <v>7185</v>
      </c>
    </row>
    <row r="15771" spans="1:2" x14ac:dyDescent="0.25">
      <c r="A15771" s="62">
        <v>70121502</v>
      </c>
      <c r="B15771" s="63" t="s">
        <v>14112</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17020</v>
      </c>
    </row>
    <row r="15782" spans="1:2" x14ac:dyDescent="0.25">
      <c r="A15782" s="62">
        <v>70121608</v>
      </c>
      <c r="B15782" s="63" t="s">
        <v>14838</v>
      </c>
    </row>
    <row r="15783" spans="1:2" x14ac:dyDescent="0.25">
      <c r="A15783" s="62">
        <v>70121610</v>
      </c>
      <c r="B15783" s="63" t="s">
        <v>14761</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14679</v>
      </c>
    </row>
    <row r="15788" spans="1:2" x14ac:dyDescent="0.25">
      <c r="A15788" s="62">
        <v>70121705</v>
      </c>
      <c r="B15788" s="63" t="s">
        <v>17491</v>
      </c>
    </row>
    <row r="15789" spans="1:2" x14ac:dyDescent="0.25">
      <c r="A15789" s="62">
        <v>70121801</v>
      </c>
      <c r="B15789" s="63" t="s">
        <v>7278</v>
      </c>
    </row>
    <row r="15790" spans="1:2" x14ac:dyDescent="0.25">
      <c r="A15790" s="62">
        <v>70121802</v>
      </c>
      <c r="B15790" s="63" t="s">
        <v>13739</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17282</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14331</v>
      </c>
    </row>
    <row r="15802" spans="1:2" x14ac:dyDescent="0.25">
      <c r="A15802" s="62">
        <v>70122008</v>
      </c>
      <c r="B15802" s="63" t="s">
        <v>17879</v>
      </c>
    </row>
    <row r="15803" spans="1:2" x14ac:dyDescent="0.25">
      <c r="A15803" s="62">
        <v>70122009</v>
      </c>
      <c r="B15803" s="63" t="s">
        <v>13991</v>
      </c>
    </row>
    <row r="15804" spans="1:2" x14ac:dyDescent="0.25">
      <c r="A15804" s="62">
        <v>70122010</v>
      </c>
      <c r="B15804" s="63" t="s">
        <v>7871</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10096</v>
      </c>
    </row>
    <row r="15814" spans="1:2" x14ac:dyDescent="0.25">
      <c r="A15814" s="62">
        <v>70131604</v>
      </c>
      <c r="B15814" s="63" t="s">
        <v>7629</v>
      </c>
    </row>
    <row r="15815" spans="1:2" x14ac:dyDescent="0.25">
      <c r="A15815" s="62">
        <v>70131605</v>
      </c>
      <c r="B15815" s="63" t="s">
        <v>15354</v>
      </c>
    </row>
    <row r="15816" spans="1:2" x14ac:dyDescent="0.25">
      <c r="A15816" s="62">
        <v>70131701</v>
      </c>
      <c r="B15816" s="63" t="s">
        <v>8374</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10230</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11916</v>
      </c>
    </row>
    <row r="15848" spans="1:2" x14ac:dyDescent="0.25">
      <c r="A15848" s="62">
        <v>70141605</v>
      </c>
      <c r="B15848" s="63" t="s">
        <v>7131</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14748</v>
      </c>
    </row>
    <row r="15855" spans="1:2" x14ac:dyDescent="0.25">
      <c r="A15855" s="62">
        <v>70141705</v>
      </c>
      <c r="B15855" s="63" t="s">
        <v>15077</v>
      </c>
    </row>
    <row r="15856" spans="1:2" x14ac:dyDescent="0.25">
      <c r="A15856" s="62">
        <v>70141706</v>
      </c>
      <c r="B15856" s="63" t="s">
        <v>2732</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16999</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7321</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10335</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14869</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9677</v>
      </c>
    </row>
    <row r="15896" spans="1:2" x14ac:dyDescent="0.25">
      <c r="A15896" s="62">
        <v>70151701</v>
      </c>
      <c r="B15896" s="63" t="s">
        <v>8173</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9752</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11725</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12022</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12789</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4794</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11368</v>
      </c>
    </row>
    <row r="15963" spans="1:2" x14ac:dyDescent="0.25">
      <c r="A15963" s="62">
        <v>71112001</v>
      </c>
      <c r="B15963" s="63" t="s">
        <v>18074</v>
      </c>
    </row>
    <row r="15964" spans="1:2" x14ac:dyDescent="0.25">
      <c r="A15964" s="62">
        <v>71112002</v>
      </c>
      <c r="B15964" s="63" t="s">
        <v>7269</v>
      </c>
    </row>
    <row r="15965" spans="1:2" x14ac:dyDescent="0.25">
      <c r="A15965" s="62">
        <v>71112003</v>
      </c>
      <c r="B15965" s="63" t="s">
        <v>11473</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15240</v>
      </c>
    </row>
    <row r="15971" spans="1:2" x14ac:dyDescent="0.25">
      <c r="A15971" s="62">
        <v>71112009</v>
      </c>
      <c r="B15971" s="63" t="s">
        <v>14913</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17083</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5059</v>
      </c>
    </row>
    <row r="15983" spans="1:2" x14ac:dyDescent="0.25">
      <c r="A15983" s="62">
        <v>71112022</v>
      </c>
      <c r="B15983" s="63" t="s">
        <v>7855</v>
      </c>
    </row>
    <row r="15984" spans="1:2" x14ac:dyDescent="0.25">
      <c r="A15984" s="62">
        <v>71112023</v>
      </c>
      <c r="B15984" s="63" t="s">
        <v>15131</v>
      </c>
    </row>
    <row r="15985" spans="1:2" x14ac:dyDescent="0.25">
      <c r="A15985" s="62">
        <v>71112024</v>
      </c>
      <c r="B15985" s="63" t="s">
        <v>17591</v>
      </c>
    </row>
    <row r="15986" spans="1:2" x14ac:dyDescent="0.25">
      <c r="A15986" s="62">
        <v>71112025</v>
      </c>
      <c r="B15986" s="63" t="s">
        <v>13050</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14848</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6240</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4448</v>
      </c>
    </row>
    <row r="15999" spans="1:2" x14ac:dyDescent="0.25">
      <c r="A15999" s="62">
        <v>71112107</v>
      </c>
      <c r="B15999" s="63" t="s">
        <v>17199</v>
      </c>
    </row>
    <row r="16000" spans="1:2" x14ac:dyDescent="0.25">
      <c r="A16000" s="62">
        <v>71112108</v>
      </c>
      <c r="B16000" s="63" t="s">
        <v>13135</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13895</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6628</v>
      </c>
    </row>
    <row r="16021" spans="1:2" x14ac:dyDescent="0.25">
      <c r="A16021" s="62">
        <v>71112303</v>
      </c>
      <c r="B16021" s="63" t="s">
        <v>12892</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13337</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18641</v>
      </c>
    </row>
    <row r="16030" spans="1:2" x14ac:dyDescent="0.25">
      <c r="A16030" s="62">
        <v>71112312</v>
      </c>
      <c r="B16030" s="63" t="s">
        <v>11158</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10085</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14514</v>
      </c>
    </row>
    <row r="16044" spans="1:2" x14ac:dyDescent="0.25">
      <c r="A16044" s="62">
        <v>71121005</v>
      </c>
      <c r="B16044" s="63" t="s">
        <v>17289</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14108</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17707</v>
      </c>
    </row>
    <row r="16059" spans="1:2" x14ac:dyDescent="0.25">
      <c r="A16059" s="62">
        <v>71121020</v>
      </c>
      <c r="B16059" s="63" t="s">
        <v>10131</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7618</v>
      </c>
    </row>
    <row r="16066" spans="1:2" x14ac:dyDescent="0.25">
      <c r="A16066" s="62">
        <v>71121104</v>
      </c>
      <c r="B16066" s="63" t="s">
        <v>14068</v>
      </c>
    </row>
    <row r="16067" spans="1:2" x14ac:dyDescent="0.25">
      <c r="A16067" s="62">
        <v>71121105</v>
      </c>
      <c r="B16067" s="63" t="s">
        <v>11411</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11585</v>
      </c>
    </row>
    <row r="16073" spans="1:2" x14ac:dyDescent="0.25">
      <c r="A16073" s="62">
        <v>71121111</v>
      </c>
      <c r="B16073" s="63" t="s">
        <v>17114</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12587</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15070</v>
      </c>
    </row>
    <row r="16081" spans="1:2" x14ac:dyDescent="0.25">
      <c r="A16081" s="62">
        <v>71121119</v>
      </c>
      <c r="B16081" s="63" t="s">
        <v>3703</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16415</v>
      </c>
    </row>
    <row r="16094" spans="1:2" x14ac:dyDescent="0.25">
      <c r="A16094" s="62">
        <v>71121301</v>
      </c>
      <c r="B16094" s="63" t="s">
        <v>13943</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14662</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10278</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14784</v>
      </c>
    </row>
    <row r="16172" spans="1:2" x14ac:dyDescent="0.25">
      <c r="A16172" s="62">
        <v>71122001</v>
      </c>
      <c r="B16172" s="63" t="s">
        <v>18184</v>
      </c>
    </row>
    <row r="16173" spans="1:2" x14ac:dyDescent="0.25">
      <c r="A16173" s="62">
        <v>71122002</v>
      </c>
      <c r="B16173" s="63" t="s">
        <v>12553</v>
      </c>
    </row>
    <row r="16174" spans="1:2" x14ac:dyDescent="0.25">
      <c r="A16174" s="62">
        <v>71122003</v>
      </c>
      <c r="B16174" s="63" t="s">
        <v>4259</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18695</v>
      </c>
    </row>
    <row r="16206" spans="1:2" x14ac:dyDescent="0.25">
      <c r="A16206" s="62">
        <v>71122405</v>
      </c>
      <c r="B16206" s="63" t="s">
        <v>8343</v>
      </c>
    </row>
    <row r="16207" spans="1:2" x14ac:dyDescent="0.25">
      <c r="A16207" s="62">
        <v>71122406</v>
      </c>
      <c r="B16207" s="63" t="s">
        <v>14987</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11926</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5029</v>
      </c>
    </row>
    <row r="16239" spans="1:2" x14ac:dyDescent="0.25">
      <c r="A16239" s="62">
        <v>71122802</v>
      </c>
      <c r="B16239" s="63" t="s">
        <v>13643</v>
      </c>
    </row>
    <row r="16240" spans="1:2" x14ac:dyDescent="0.25">
      <c r="A16240" s="62">
        <v>71122803</v>
      </c>
      <c r="B16240" s="63" t="s">
        <v>12035</v>
      </c>
    </row>
    <row r="16241" spans="1:2" x14ac:dyDescent="0.25">
      <c r="A16241" s="62">
        <v>71122804</v>
      </c>
      <c r="B16241" s="63" t="s">
        <v>9597</v>
      </c>
    </row>
    <row r="16242" spans="1:2" x14ac:dyDescent="0.25">
      <c r="A16242" s="62">
        <v>71122805</v>
      </c>
      <c r="B16242" s="63" t="s">
        <v>7545</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14637</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14825</v>
      </c>
    </row>
    <row r="16271" spans="1:2" x14ac:dyDescent="0.25">
      <c r="A16271" s="62">
        <v>71131103</v>
      </c>
      <c r="B16271" s="63" t="s">
        <v>18198</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8641</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9804</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17840</v>
      </c>
    </row>
    <row r="16291" spans="1:2" x14ac:dyDescent="0.25">
      <c r="A16291" s="62">
        <v>71131401</v>
      </c>
      <c r="B16291" s="63" t="s">
        <v>12346</v>
      </c>
    </row>
    <row r="16292" spans="1:2" x14ac:dyDescent="0.25">
      <c r="A16292" s="62">
        <v>71131402</v>
      </c>
      <c r="B16292" s="63" t="s">
        <v>18494</v>
      </c>
    </row>
    <row r="16293" spans="1:2" x14ac:dyDescent="0.25">
      <c r="A16293" s="62">
        <v>71131403</v>
      </c>
      <c r="B16293" s="63" t="s">
        <v>15130</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9550</v>
      </c>
    </row>
    <row r="16317" spans="1:2" x14ac:dyDescent="0.25">
      <c r="A16317" s="62">
        <v>71151303</v>
      </c>
      <c r="B16317" s="63" t="s">
        <v>6765</v>
      </c>
    </row>
    <row r="16318" spans="1:2" x14ac:dyDescent="0.25">
      <c r="A16318" s="62">
        <v>71151304</v>
      </c>
      <c r="B16318" s="63" t="s">
        <v>14402</v>
      </c>
    </row>
    <row r="16319" spans="1:2" x14ac:dyDescent="0.25">
      <c r="A16319" s="62">
        <v>71151305</v>
      </c>
      <c r="B16319" s="63" t="s">
        <v>7154</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10365</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15095</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10473</v>
      </c>
    </row>
    <row r="16357" spans="1:2" x14ac:dyDescent="0.25">
      <c r="A16357" s="62">
        <v>71161206</v>
      </c>
      <c r="B16357" s="63" t="s">
        <v>8156</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4408</v>
      </c>
    </row>
    <row r="16365" spans="1:2" x14ac:dyDescent="0.25">
      <c r="A16365" s="62">
        <v>71161308</v>
      </c>
      <c r="B16365" s="63" t="s">
        <v>16769</v>
      </c>
    </row>
    <row r="16366" spans="1:2" x14ac:dyDescent="0.25">
      <c r="A16366" s="62">
        <v>71161402</v>
      </c>
      <c r="B16366" s="63" t="s">
        <v>5157</v>
      </c>
    </row>
    <row r="16367" spans="1:2" x14ac:dyDescent="0.25">
      <c r="A16367" s="62">
        <v>71161403</v>
      </c>
      <c r="B16367" s="63" t="s">
        <v>13172</v>
      </c>
    </row>
    <row r="16368" spans="1:2" x14ac:dyDescent="0.25">
      <c r="A16368" s="62">
        <v>71161405</v>
      </c>
      <c r="B16368" s="63" t="s">
        <v>8509</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15284</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15001</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13009</v>
      </c>
    </row>
    <row r="16383" spans="1:2" x14ac:dyDescent="0.25">
      <c r="A16383" s="62">
        <v>72101503</v>
      </c>
      <c r="B16383" s="63" t="s">
        <v>4679</v>
      </c>
    </row>
    <row r="16384" spans="1:2" x14ac:dyDescent="0.25">
      <c r="A16384" s="62">
        <v>72101504</v>
      </c>
      <c r="B16384" s="63" t="s">
        <v>10305</v>
      </c>
    </row>
    <row r="16385" spans="1:2" x14ac:dyDescent="0.25">
      <c r="A16385" s="62">
        <v>72101505</v>
      </c>
      <c r="B16385" s="63" t="s">
        <v>17827</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11909</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12200</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13689</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12347</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5179</v>
      </c>
    </row>
    <row r="16415" spans="1:2" x14ac:dyDescent="0.25">
      <c r="A16415" s="62">
        <v>72102106</v>
      </c>
      <c r="B16415" s="63" t="s">
        <v>9485</v>
      </c>
    </row>
    <row r="16416" spans="1:2" x14ac:dyDescent="0.25">
      <c r="A16416" s="62">
        <v>72102201</v>
      </c>
      <c r="B16416" s="63" t="s">
        <v>3961</v>
      </c>
    </row>
    <row r="16417" spans="1:2" x14ac:dyDescent="0.25">
      <c r="A16417" s="62">
        <v>72102202</v>
      </c>
      <c r="B16417" s="63" t="s">
        <v>11633</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10671</v>
      </c>
    </row>
    <row r="16423" spans="1:2" x14ac:dyDescent="0.25">
      <c r="A16423" s="62">
        <v>72102208</v>
      </c>
      <c r="B16423" s="63" t="s">
        <v>8603</v>
      </c>
    </row>
    <row r="16424" spans="1:2" x14ac:dyDescent="0.25">
      <c r="A16424" s="62">
        <v>72102209</v>
      </c>
      <c r="B16424" s="63" t="s">
        <v>9869</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9269</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15138</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8682</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12896</v>
      </c>
    </row>
    <row r="16446" spans="1:2" x14ac:dyDescent="0.25">
      <c r="A16446" s="62">
        <v>72102702</v>
      </c>
      <c r="B16446" s="63" t="s">
        <v>14291</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14885</v>
      </c>
    </row>
    <row r="16465" spans="1:2" x14ac:dyDescent="0.25">
      <c r="A16465" s="62">
        <v>73101502</v>
      </c>
      <c r="B16465" s="63" t="s">
        <v>18813</v>
      </c>
    </row>
    <row r="16466" spans="1:2" x14ac:dyDescent="0.25">
      <c r="A16466" s="62">
        <v>73101503</v>
      </c>
      <c r="B16466" s="63" t="s">
        <v>9181</v>
      </c>
    </row>
    <row r="16467" spans="1:2" x14ac:dyDescent="0.25">
      <c r="A16467" s="62">
        <v>73101504</v>
      </c>
      <c r="B16467" s="63" t="s">
        <v>7356</v>
      </c>
    </row>
    <row r="16468" spans="1:2" x14ac:dyDescent="0.25">
      <c r="A16468" s="62">
        <v>73101505</v>
      </c>
      <c r="B16468" s="63" t="s">
        <v>18647</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17138</v>
      </c>
    </row>
    <row r="16489" spans="1:2" x14ac:dyDescent="0.25">
      <c r="A16489" s="62">
        <v>73101902</v>
      </c>
      <c r="B16489" s="63" t="s">
        <v>14934</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9419</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3813</v>
      </c>
    </row>
    <row r="16500" spans="1:2" x14ac:dyDescent="0.25">
      <c r="A16500" s="62">
        <v>73111603</v>
      </c>
      <c r="B16500" s="63" t="s">
        <v>6526</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7343</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14027</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11517</v>
      </c>
    </row>
    <row r="16525" spans="1:2" x14ac:dyDescent="0.25">
      <c r="A16525" s="62">
        <v>73121805</v>
      </c>
      <c r="B16525" s="63" t="s">
        <v>16908</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12618</v>
      </c>
    </row>
    <row r="16534" spans="1:2" x14ac:dyDescent="0.25">
      <c r="A16534" s="62">
        <v>73131507</v>
      </c>
      <c r="B16534" s="63" t="s">
        <v>14545</v>
      </c>
    </row>
    <row r="16535" spans="1:2" x14ac:dyDescent="0.25">
      <c r="A16535" s="62">
        <v>73131508</v>
      </c>
      <c r="B16535" s="63" t="s">
        <v>6773</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11643</v>
      </c>
    </row>
    <row r="16541" spans="1:2" x14ac:dyDescent="0.25">
      <c r="A16541" s="62">
        <v>73131606</v>
      </c>
      <c r="B16541" s="63" t="s">
        <v>4907</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16935</v>
      </c>
    </row>
    <row r="16545" spans="1:2" x14ac:dyDescent="0.25">
      <c r="A16545" s="62">
        <v>73131702</v>
      </c>
      <c r="B16545" s="63" t="s">
        <v>11188</v>
      </c>
    </row>
    <row r="16546" spans="1:2" x14ac:dyDescent="0.25">
      <c r="A16546" s="62">
        <v>73131703</v>
      </c>
      <c r="B16546" s="63" t="s">
        <v>8262</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10112</v>
      </c>
    </row>
    <row r="16550" spans="1:2" x14ac:dyDescent="0.25">
      <c r="A16550" s="62">
        <v>73131804</v>
      </c>
      <c r="B16550" s="63" t="s">
        <v>7783</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10223</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9589</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9782</v>
      </c>
    </row>
    <row r="16570" spans="1:2" x14ac:dyDescent="0.25">
      <c r="A16570" s="62">
        <v>73141705</v>
      </c>
      <c r="B16570" s="63" t="s">
        <v>14549</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5229</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13480</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9296</v>
      </c>
    </row>
    <row r="16613" spans="1:2" x14ac:dyDescent="0.25">
      <c r="A16613" s="62">
        <v>73161503</v>
      </c>
      <c r="B16613" s="63" t="s">
        <v>7813</v>
      </c>
    </row>
    <row r="16614" spans="1:2" x14ac:dyDescent="0.25">
      <c r="A16614" s="62">
        <v>73161504</v>
      </c>
      <c r="B16614" s="63" t="s">
        <v>11687</v>
      </c>
    </row>
    <row r="16615" spans="1:2" x14ac:dyDescent="0.25">
      <c r="A16615" s="62">
        <v>73161505</v>
      </c>
      <c r="B16615" s="63" t="s">
        <v>14764</v>
      </c>
    </row>
    <row r="16616" spans="1:2" x14ac:dyDescent="0.25">
      <c r="A16616" s="62">
        <v>73161506</v>
      </c>
      <c r="B16616" s="63" t="s">
        <v>10587</v>
      </c>
    </row>
    <row r="16617" spans="1:2" x14ac:dyDescent="0.25">
      <c r="A16617" s="62">
        <v>73161507</v>
      </c>
      <c r="B16617" s="63" t="s">
        <v>8492</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3631</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10570</v>
      </c>
    </row>
    <row r="16634" spans="1:2" x14ac:dyDescent="0.25">
      <c r="A16634" s="62">
        <v>73161605</v>
      </c>
      <c r="B16634" s="63" t="s">
        <v>14984</v>
      </c>
    </row>
    <row r="16635" spans="1:2" x14ac:dyDescent="0.25">
      <c r="A16635" s="62">
        <v>73161606</v>
      </c>
      <c r="B16635" s="63" t="s">
        <v>11094</v>
      </c>
    </row>
    <row r="16636" spans="1:2" x14ac:dyDescent="0.25">
      <c r="A16636" s="62">
        <v>73161607</v>
      </c>
      <c r="B16636" s="63" t="s">
        <v>15671</v>
      </c>
    </row>
    <row r="16637" spans="1:2" x14ac:dyDescent="0.25">
      <c r="A16637" s="62">
        <v>73171501</v>
      </c>
      <c r="B16637" s="63" t="s">
        <v>14811</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9467</v>
      </c>
    </row>
    <row r="16642" spans="1:2" x14ac:dyDescent="0.25">
      <c r="A16642" s="62">
        <v>73171506</v>
      </c>
      <c r="B16642" s="63" t="s">
        <v>17964</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9028</v>
      </c>
    </row>
    <row r="16652" spans="1:2" x14ac:dyDescent="0.25">
      <c r="A16652" s="62">
        <v>73171605</v>
      </c>
      <c r="B16652" s="63" t="s">
        <v>13777</v>
      </c>
    </row>
    <row r="16653" spans="1:2" x14ac:dyDescent="0.25">
      <c r="A16653" s="62">
        <v>73181001</v>
      </c>
      <c r="B16653" s="63" t="s">
        <v>18506</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14350</v>
      </c>
    </row>
    <row r="16659" spans="1:2" x14ac:dyDescent="0.25">
      <c r="A16659" s="62">
        <v>73181007</v>
      </c>
      <c r="B16659" s="63" t="s">
        <v>15201</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18574</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17463</v>
      </c>
    </row>
    <row r="16670" spans="1:2" x14ac:dyDescent="0.25">
      <c r="A16670" s="62">
        <v>73181018</v>
      </c>
      <c r="B16670" s="63" t="s">
        <v>11304</v>
      </c>
    </row>
    <row r="16671" spans="1:2" x14ac:dyDescent="0.25">
      <c r="A16671" s="62">
        <v>73181019</v>
      </c>
      <c r="B16671" s="63" t="s">
        <v>6102</v>
      </c>
    </row>
    <row r="16672" spans="1:2" x14ac:dyDescent="0.25">
      <c r="A16672" s="62">
        <v>73181020</v>
      </c>
      <c r="B16672" s="63" t="s">
        <v>11531</v>
      </c>
    </row>
    <row r="16673" spans="1:2" x14ac:dyDescent="0.25">
      <c r="A16673" s="62">
        <v>73181021</v>
      </c>
      <c r="B16673" s="63" t="s">
        <v>4431</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5964</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11338</v>
      </c>
    </row>
    <row r="16707" spans="1:2" x14ac:dyDescent="0.25">
      <c r="A16707" s="62">
        <v>76111504</v>
      </c>
      <c r="B16707" s="63" t="s">
        <v>16712</v>
      </c>
    </row>
    <row r="16708" spans="1:2" x14ac:dyDescent="0.25">
      <c r="A16708" s="62">
        <v>76111505</v>
      </c>
      <c r="B16708" s="63" t="s">
        <v>9078</v>
      </c>
    </row>
    <row r="16709" spans="1:2" x14ac:dyDescent="0.25">
      <c r="A16709" s="62">
        <v>76111601</v>
      </c>
      <c r="B16709" s="63" t="s">
        <v>13217</v>
      </c>
    </row>
    <row r="16710" spans="1:2" x14ac:dyDescent="0.25">
      <c r="A16710" s="62">
        <v>76111602</v>
      </c>
      <c r="B16710" s="63" t="s">
        <v>16387</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4365</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14826</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7587</v>
      </c>
    </row>
    <row r="16734" spans="1:2" x14ac:dyDescent="0.25">
      <c r="A16734" s="62">
        <v>76131701</v>
      </c>
      <c r="B16734" s="63" t="s">
        <v>18490</v>
      </c>
    </row>
    <row r="16735" spans="1:2" x14ac:dyDescent="0.25">
      <c r="A16735" s="62">
        <v>76131702</v>
      </c>
      <c r="B16735" s="63" t="s">
        <v>13373</v>
      </c>
    </row>
    <row r="16736" spans="1:2" x14ac:dyDescent="0.25">
      <c r="A16736" s="62">
        <v>77101501</v>
      </c>
      <c r="B16736" s="63" t="s">
        <v>4943</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14104</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6366</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13877</v>
      </c>
    </row>
    <row r="16759" spans="1:2" x14ac:dyDescent="0.25">
      <c r="A16759" s="62">
        <v>77101901</v>
      </c>
      <c r="B16759" s="63" t="s">
        <v>9171</v>
      </c>
    </row>
    <row r="16760" spans="1:2" x14ac:dyDescent="0.25">
      <c r="A16760" s="62">
        <v>77101902</v>
      </c>
      <c r="B16760" s="63" t="s">
        <v>14849</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14803</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15005</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6405</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6742</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11811</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13299</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18428</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14917</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5241</v>
      </c>
    </row>
    <row r="16830" spans="1:2" x14ac:dyDescent="0.25">
      <c r="A16830" s="62">
        <v>78101802</v>
      </c>
      <c r="B16830" s="63" t="s">
        <v>13807</v>
      </c>
    </row>
    <row r="16831" spans="1:2" x14ac:dyDescent="0.25">
      <c r="A16831" s="62">
        <v>78101803</v>
      </c>
      <c r="B16831" s="63" t="s">
        <v>9885</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13589</v>
      </c>
    </row>
    <row r="16844" spans="1:2" x14ac:dyDescent="0.25">
      <c r="A16844" s="62">
        <v>78102203</v>
      </c>
      <c r="B16844" s="63" t="s">
        <v>16504</v>
      </c>
    </row>
    <row r="16845" spans="1:2" x14ac:dyDescent="0.25">
      <c r="A16845" s="62">
        <v>78102204</v>
      </c>
      <c r="B16845" s="63" t="s">
        <v>12614</v>
      </c>
    </row>
    <row r="16846" spans="1:2" x14ac:dyDescent="0.25">
      <c r="A16846" s="62">
        <v>78102205</v>
      </c>
      <c r="B16846" s="63" t="s">
        <v>10260</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12190</v>
      </c>
    </row>
    <row r="16850" spans="1:2" x14ac:dyDescent="0.25">
      <c r="A16850" s="62">
        <v>78111503</v>
      </c>
      <c r="B16850" s="63" t="s">
        <v>3710</v>
      </c>
    </row>
    <row r="16851" spans="1:2" x14ac:dyDescent="0.25">
      <c r="A16851" s="62">
        <v>78111601</v>
      </c>
      <c r="B16851" s="63" t="s">
        <v>7932</v>
      </c>
    </row>
    <row r="16852" spans="1:2" x14ac:dyDescent="0.25">
      <c r="A16852" s="62">
        <v>78111602</v>
      </c>
      <c r="B16852" s="63" t="s">
        <v>15388</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15166</v>
      </c>
    </row>
    <row r="16857" spans="1:2" x14ac:dyDescent="0.25">
      <c r="A16857" s="62">
        <v>78111802</v>
      </c>
      <c r="B16857" s="63" t="s">
        <v>9033</v>
      </c>
    </row>
    <row r="16858" spans="1:2" x14ac:dyDescent="0.25">
      <c r="A16858" s="62">
        <v>78111803</v>
      </c>
      <c r="B16858" s="63" t="s">
        <v>6906</v>
      </c>
    </row>
    <row r="16859" spans="1:2" x14ac:dyDescent="0.25">
      <c r="A16859" s="62">
        <v>78111804</v>
      </c>
      <c r="B16859" s="63" t="s">
        <v>14001</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13399</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13949</v>
      </c>
    </row>
    <row r="16872" spans="1:2" x14ac:dyDescent="0.25">
      <c r="A16872" s="62">
        <v>78131603</v>
      </c>
      <c r="B16872" s="63" t="s">
        <v>8483</v>
      </c>
    </row>
    <row r="16873" spans="1:2" x14ac:dyDescent="0.25">
      <c r="A16873" s="62">
        <v>78131701</v>
      </c>
      <c r="B16873" s="63" t="s">
        <v>13528</v>
      </c>
    </row>
    <row r="16874" spans="1:2" x14ac:dyDescent="0.25">
      <c r="A16874" s="62">
        <v>78131801</v>
      </c>
      <c r="B16874" s="63" t="s">
        <v>3403</v>
      </c>
    </row>
    <row r="16875" spans="1:2" x14ac:dyDescent="0.25">
      <c r="A16875" s="62">
        <v>78131802</v>
      </c>
      <c r="B16875" s="63" t="s">
        <v>12730</v>
      </c>
    </row>
    <row r="16876" spans="1:2" x14ac:dyDescent="0.25">
      <c r="A16876" s="62">
        <v>78131803</v>
      </c>
      <c r="B16876" s="63" t="s">
        <v>9024</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18705</v>
      </c>
    </row>
    <row r="16906" spans="1:2" x14ac:dyDescent="0.25">
      <c r="A16906" s="62">
        <v>80101508</v>
      </c>
      <c r="B16906" s="63" t="s">
        <v>11771</v>
      </c>
    </row>
    <row r="16907" spans="1:2" x14ac:dyDescent="0.25">
      <c r="A16907" s="62">
        <v>80101601</v>
      </c>
      <c r="B16907" s="63" t="s">
        <v>9533</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10157</v>
      </c>
    </row>
    <row r="16913" spans="1:2" x14ac:dyDescent="0.25">
      <c r="A16913" s="62">
        <v>80101703</v>
      </c>
      <c r="B16913" s="63" t="s">
        <v>18204</v>
      </c>
    </row>
    <row r="16914" spans="1:2" x14ac:dyDescent="0.25">
      <c r="A16914" s="62">
        <v>80101704</v>
      </c>
      <c r="B16914" s="63" t="s">
        <v>13806</v>
      </c>
    </row>
    <row r="16915" spans="1:2" x14ac:dyDescent="0.25">
      <c r="A16915" s="62">
        <v>80101705</v>
      </c>
      <c r="B16915" s="63" t="s">
        <v>12374</v>
      </c>
    </row>
    <row r="16916" spans="1:2" x14ac:dyDescent="0.25">
      <c r="A16916" s="62">
        <v>80101706</v>
      </c>
      <c r="B16916" s="63" t="s">
        <v>9092</v>
      </c>
    </row>
    <row r="16917" spans="1:2" x14ac:dyDescent="0.25">
      <c r="A16917" s="62">
        <v>80101707</v>
      </c>
      <c r="B16917" s="63" t="s">
        <v>14782</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9957</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14212</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9068</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11462</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16842</v>
      </c>
    </row>
    <row r="16990" spans="1:2" x14ac:dyDescent="0.25">
      <c r="A16990" s="62">
        <v>80131601</v>
      </c>
      <c r="B16990" s="63" t="s">
        <v>9591</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15091</v>
      </c>
    </row>
    <row r="17004" spans="1:2" x14ac:dyDescent="0.25">
      <c r="A17004" s="62">
        <v>80141504</v>
      </c>
      <c r="B17004" s="63" t="s">
        <v>9158</v>
      </c>
    </row>
    <row r="17005" spans="1:2" x14ac:dyDescent="0.25">
      <c r="A17005" s="62">
        <v>80141505</v>
      </c>
      <c r="B17005" s="63" t="s">
        <v>8150</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9993</v>
      </c>
    </row>
    <row r="17013" spans="1:2" x14ac:dyDescent="0.25">
      <c r="A17013" s="62">
        <v>80141513</v>
      </c>
      <c r="B17013" s="63" t="s">
        <v>5317</v>
      </c>
    </row>
    <row r="17014" spans="1:2" x14ac:dyDescent="0.25">
      <c r="A17014" s="62">
        <v>80141514</v>
      </c>
      <c r="B17014" s="63" t="s">
        <v>15883</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13466</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6491</v>
      </c>
    </row>
    <row r="17044" spans="1:2" x14ac:dyDescent="0.25">
      <c r="A17044" s="62">
        <v>80141901</v>
      </c>
      <c r="B17044" s="63" t="s">
        <v>10285</v>
      </c>
    </row>
    <row r="17045" spans="1:2" x14ac:dyDescent="0.25">
      <c r="A17045" s="62">
        <v>80141902</v>
      </c>
      <c r="B17045" s="63" t="s">
        <v>12606</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7370</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13926</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6517</v>
      </c>
    </row>
    <row r="17061" spans="1:2" x14ac:dyDescent="0.25">
      <c r="A17061" s="62">
        <v>80161506</v>
      </c>
      <c r="B17061" s="63" t="s">
        <v>12505</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5929</v>
      </c>
    </row>
    <row r="17073" spans="1:2" x14ac:dyDescent="0.25">
      <c r="A17073" s="62">
        <v>81101508</v>
      </c>
      <c r="B17073" s="63" t="s">
        <v>18603</v>
      </c>
    </row>
    <row r="17074" spans="1:2" x14ac:dyDescent="0.25">
      <c r="A17074" s="62">
        <v>81101509</v>
      </c>
      <c r="B17074" s="63" t="s">
        <v>9574</v>
      </c>
    </row>
    <row r="17075" spans="1:2" x14ac:dyDescent="0.25">
      <c r="A17075" s="62">
        <v>81101510</v>
      </c>
      <c r="B17075" s="63" t="s">
        <v>14991</v>
      </c>
    </row>
    <row r="17076" spans="1:2" x14ac:dyDescent="0.25">
      <c r="A17076" s="62">
        <v>81101511</v>
      </c>
      <c r="B17076" s="63" t="s">
        <v>3550</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11791</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12263</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9243</v>
      </c>
    </row>
    <row r="17127" spans="1:2" x14ac:dyDescent="0.25">
      <c r="A17127" s="62">
        <v>81111805</v>
      </c>
      <c r="B17127" s="63" t="s">
        <v>14756</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14642</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12116</v>
      </c>
    </row>
    <row r="17139" spans="1:2" x14ac:dyDescent="0.25">
      <c r="A17139" s="62">
        <v>81112001</v>
      </c>
      <c r="B17139" s="63" t="s">
        <v>13745</v>
      </c>
    </row>
    <row r="17140" spans="1:2" x14ac:dyDescent="0.25">
      <c r="A17140" s="62">
        <v>81112002</v>
      </c>
      <c r="B17140" s="63" t="s">
        <v>8005</v>
      </c>
    </row>
    <row r="17141" spans="1:2" x14ac:dyDescent="0.25">
      <c r="A17141" s="62">
        <v>81112003</v>
      </c>
      <c r="B17141" s="63" t="s">
        <v>17264</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4746</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17300</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9486</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9908</v>
      </c>
    </row>
    <row r="17203" spans="1:2" x14ac:dyDescent="0.25">
      <c r="A17203" s="62">
        <v>81151604</v>
      </c>
      <c r="B17203" s="63" t="s">
        <v>3848</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11577</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12616</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12873</v>
      </c>
    </row>
    <row r="17228" spans="1:2" x14ac:dyDescent="0.25">
      <c r="A17228" s="62">
        <v>82101602</v>
      </c>
      <c r="B17228" s="63" t="s">
        <v>14434</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10767</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9960</v>
      </c>
    </row>
    <row r="17245" spans="1:2" x14ac:dyDescent="0.25">
      <c r="A17245" s="62">
        <v>82111604</v>
      </c>
      <c r="B17245" s="63" t="s">
        <v>13539</v>
      </c>
    </row>
    <row r="17246" spans="1:2" x14ac:dyDescent="0.25">
      <c r="A17246" s="62">
        <v>82111701</v>
      </c>
      <c r="B17246" s="63" t="s">
        <v>10443</v>
      </c>
    </row>
    <row r="17247" spans="1:2" x14ac:dyDescent="0.25">
      <c r="A17247" s="62">
        <v>82111702</v>
      </c>
      <c r="B17247" s="63" t="s">
        <v>7024</v>
      </c>
    </row>
    <row r="17248" spans="1:2" x14ac:dyDescent="0.25">
      <c r="A17248" s="62">
        <v>82111703</v>
      </c>
      <c r="B17248" s="63" t="s">
        <v>18043</v>
      </c>
    </row>
    <row r="17249" spans="1:2" x14ac:dyDescent="0.25">
      <c r="A17249" s="62">
        <v>82111704</v>
      </c>
      <c r="B17249" s="63" t="s">
        <v>7692</v>
      </c>
    </row>
    <row r="17250" spans="1:2" x14ac:dyDescent="0.25">
      <c r="A17250" s="62">
        <v>82111705</v>
      </c>
      <c r="B17250" s="63" t="s">
        <v>16986</v>
      </c>
    </row>
    <row r="17251" spans="1:2" x14ac:dyDescent="0.25">
      <c r="A17251" s="62">
        <v>82111801</v>
      </c>
      <c r="B17251" s="63" t="s">
        <v>13279</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12003</v>
      </c>
    </row>
    <row r="17256" spans="1:2" x14ac:dyDescent="0.25">
      <c r="A17256" s="62">
        <v>82111902</v>
      </c>
      <c r="B17256" s="63" t="s">
        <v>17640</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10161</v>
      </c>
    </row>
    <row r="17261" spans="1:2" x14ac:dyDescent="0.25">
      <c r="A17261" s="62">
        <v>82121503</v>
      </c>
      <c r="B17261" s="63" t="s">
        <v>12533</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12368</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14940</v>
      </c>
    </row>
    <row r="17271" spans="1:2" x14ac:dyDescent="0.25">
      <c r="A17271" s="62">
        <v>82121601</v>
      </c>
      <c r="B17271" s="63" t="s">
        <v>7558</v>
      </c>
    </row>
    <row r="17272" spans="1:2" x14ac:dyDescent="0.25">
      <c r="A17272" s="62">
        <v>82121602</v>
      </c>
      <c r="B17272" s="63" t="s">
        <v>15220</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14767</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13613</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14746</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11539</v>
      </c>
    </row>
    <row r="17312" spans="1:2" x14ac:dyDescent="0.25">
      <c r="A17312" s="62">
        <v>82151602</v>
      </c>
      <c r="B17312" s="63" t="s">
        <v>15298</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18452</v>
      </c>
    </row>
    <row r="17316" spans="1:2" x14ac:dyDescent="0.25">
      <c r="A17316" s="62">
        <v>82151702</v>
      </c>
      <c r="B17316" s="63" t="s">
        <v>11316</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9104</v>
      </c>
    </row>
    <row r="17320" spans="1:2" x14ac:dyDescent="0.25">
      <c r="A17320" s="62">
        <v>82151706</v>
      </c>
      <c r="B17320" s="63" t="s">
        <v>15524</v>
      </c>
    </row>
    <row r="17321" spans="1:2" x14ac:dyDescent="0.25">
      <c r="A17321" s="62">
        <v>83101501</v>
      </c>
      <c r="B17321" s="63" t="s">
        <v>15068</v>
      </c>
    </row>
    <row r="17322" spans="1:2" x14ac:dyDescent="0.25">
      <c r="A17322" s="62">
        <v>83101502</v>
      </c>
      <c r="B17322" s="63" t="s">
        <v>17986</v>
      </c>
    </row>
    <row r="17323" spans="1:2" x14ac:dyDescent="0.25">
      <c r="A17323" s="62">
        <v>83101503</v>
      </c>
      <c r="B17323" s="63" t="s">
        <v>13917</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10651</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13990</v>
      </c>
    </row>
    <row r="17340" spans="1:2" x14ac:dyDescent="0.25">
      <c r="A17340" s="62">
        <v>83101805</v>
      </c>
      <c r="B17340" s="63" t="s">
        <v>9622</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14757</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11588</v>
      </c>
    </row>
    <row r="17358" spans="1:2" x14ac:dyDescent="0.25">
      <c r="A17358" s="62">
        <v>83111601</v>
      </c>
      <c r="B17358" s="63" t="s">
        <v>14441</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8076</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5215</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7559</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14651</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8434</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5035</v>
      </c>
    </row>
    <row r="17399" spans="1:2" x14ac:dyDescent="0.25">
      <c r="A17399" s="62">
        <v>83112605</v>
      </c>
      <c r="B17399" s="63" t="s">
        <v>13520</v>
      </c>
    </row>
    <row r="17400" spans="1:2" x14ac:dyDescent="0.25">
      <c r="A17400" s="62">
        <v>83121501</v>
      </c>
      <c r="B17400" s="63" t="s">
        <v>18820</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18532</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9594</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9808</v>
      </c>
    </row>
    <row r="17437" spans="1:2" x14ac:dyDescent="0.25">
      <c r="A17437" s="62">
        <v>84111702</v>
      </c>
      <c r="B17437" s="63" t="s">
        <v>12095</v>
      </c>
    </row>
    <row r="17438" spans="1:2" x14ac:dyDescent="0.25">
      <c r="A17438" s="62">
        <v>84111703</v>
      </c>
      <c r="B17438" s="63" t="s">
        <v>3493</v>
      </c>
    </row>
    <row r="17439" spans="1:2" x14ac:dyDescent="0.25">
      <c r="A17439" s="62">
        <v>84111801</v>
      </c>
      <c r="B17439" s="63" t="s">
        <v>8519</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8114</v>
      </c>
    </row>
    <row r="17444" spans="1:2" x14ac:dyDescent="0.25">
      <c r="A17444" s="62">
        <v>84121504</v>
      </c>
      <c r="B17444" s="63" t="s">
        <v>5348</v>
      </c>
    </row>
    <row r="17445" spans="1:2" x14ac:dyDescent="0.25">
      <c r="A17445" s="62">
        <v>84121601</v>
      </c>
      <c r="B17445" s="63" t="s">
        <v>14179</v>
      </c>
    </row>
    <row r="17446" spans="1:2" x14ac:dyDescent="0.25">
      <c r="A17446" s="62">
        <v>84121602</v>
      </c>
      <c r="B17446" s="63" t="s">
        <v>7950</v>
      </c>
    </row>
    <row r="17447" spans="1:2" x14ac:dyDescent="0.25">
      <c r="A17447" s="62">
        <v>84121603</v>
      </c>
      <c r="B17447" s="63" t="s">
        <v>16823</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8113</v>
      </c>
    </row>
    <row r="17451" spans="1:2" x14ac:dyDescent="0.25">
      <c r="A17451" s="62">
        <v>84121607</v>
      </c>
      <c r="B17451" s="63" t="s">
        <v>11302</v>
      </c>
    </row>
    <row r="17452" spans="1:2" x14ac:dyDescent="0.25">
      <c r="A17452" s="62">
        <v>84121701</v>
      </c>
      <c r="B17452" s="63" t="s">
        <v>18260</v>
      </c>
    </row>
    <row r="17453" spans="1:2" x14ac:dyDescent="0.25">
      <c r="A17453" s="62">
        <v>84121702</v>
      </c>
      <c r="B17453" s="63" t="s">
        <v>14385</v>
      </c>
    </row>
    <row r="17454" spans="1:2" x14ac:dyDescent="0.25">
      <c r="A17454" s="62">
        <v>84121703</v>
      </c>
      <c r="B17454" s="63" t="s">
        <v>12453</v>
      </c>
    </row>
    <row r="17455" spans="1:2" x14ac:dyDescent="0.25">
      <c r="A17455" s="62">
        <v>84121704</v>
      </c>
      <c r="B17455" s="63" t="s">
        <v>3646</v>
      </c>
    </row>
    <row r="17456" spans="1:2" x14ac:dyDescent="0.25">
      <c r="A17456" s="62">
        <v>84121705</v>
      </c>
      <c r="B17456" s="63" t="s">
        <v>14680</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10390</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4015</v>
      </c>
    </row>
    <row r="17483" spans="1:2" x14ac:dyDescent="0.25">
      <c r="A17483" s="62">
        <v>84131517</v>
      </c>
      <c r="B17483" s="63" t="s">
        <v>14919</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8302</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14905</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18228</v>
      </c>
    </row>
    <row r="17510" spans="1:2" x14ac:dyDescent="0.25">
      <c r="A17510" s="62">
        <v>85101506</v>
      </c>
      <c r="B17510" s="63" t="s">
        <v>6470</v>
      </c>
    </row>
    <row r="17511" spans="1:2" x14ac:dyDescent="0.25">
      <c r="A17511" s="62">
        <v>85101507</v>
      </c>
      <c r="B17511" s="63" t="s">
        <v>13792</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15049</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15021</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14469</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14493</v>
      </c>
    </row>
    <row r="17541" spans="1:2" x14ac:dyDescent="0.25">
      <c r="A17541" s="62">
        <v>85111602</v>
      </c>
      <c r="B17541" s="63" t="s">
        <v>9477</v>
      </c>
    </row>
    <row r="17542" spans="1:2" x14ac:dyDescent="0.25">
      <c r="A17542" s="62">
        <v>85111603</v>
      </c>
      <c r="B17542" s="63" t="s">
        <v>11774</v>
      </c>
    </row>
    <row r="17543" spans="1:2" x14ac:dyDescent="0.25">
      <c r="A17543" s="62">
        <v>85111604</v>
      </c>
      <c r="B17543" s="63" t="s">
        <v>16062</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9820</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6053</v>
      </c>
    </row>
    <row r="17556" spans="1:2" x14ac:dyDescent="0.25">
      <c r="A17556" s="62">
        <v>85111617</v>
      </c>
      <c r="B17556" s="63" t="s">
        <v>9219</v>
      </c>
    </row>
    <row r="17557" spans="1:2" x14ac:dyDescent="0.25">
      <c r="A17557" s="62">
        <v>85111701</v>
      </c>
      <c r="B17557" s="63" t="s">
        <v>11974</v>
      </c>
    </row>
    <row r="17558" spans="1:2" x14ac:dyDescent="0.25">
      <c r="A17558" s="62">
        <v>85111702</v>
      </c>
      <c r="B17558" s="63" t="s">
        <v>18002</v>
      </c>
    </row>
    <row r="17559" spans="1:2" x14ac:dyDescent="0.25">
      <c r="A17559" s="62">
        <v>85111703</v>
      </c>
      <c r="B17559" s="63" t="s">
        <v>13598</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15040</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11384</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11834</v>
      </c>
    </row>
    <row r="17589" spans="1:2" x14ac:dyDescent="0.25">
      <c r="A17589" s="62">
        <v>85121805</v>
      </c>
      <c r="B17589" s="63" t="s">
        <v>6685</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12494</v>
      </c>
    </row>
    <row r="17594" spans="1:2" x14ac:dyDescent="0.25">
      <c r="A17594" s="62">
        <v>85121810</v>
      </c>
      <c r="B17594" s="63" t="s">
        <v>4853</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8537</v>
      </c>
    </row>
    <row r="17599" spans="1:2" x14ac:dyDescent="0.25">
      <c r="A17599" s="62">
        <v>85122003</v>
      </c>
      <c r="B17599" s="63" t="s">
        <v>14284</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15073</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13963</v>
      </c>
    </row>
    <row r="17610" spans="1:2" x14ac:dyDescent="0.25">
      <c r="A17610" s="62">
        <v>85122109</v>
      </c>
      <c r="B17610" s="63" t="s">
        <v>9672</v>
      </c>
    </row>
    <row r="17611" spans="1:2" x14ac:dyDescent="0.25">
      <c r="A17611" s="62">
        <v>85122201</v>
      </c>
      <c r="B17611" s="63" t="s">
        <v>12280</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11837</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14983</v>
      </c>
    </row>
    <row r="17646" spans="1:2" x14ac:dyDescent="0.25">
      <c r="A17646" s="62">
        <v>85151504</v>
      </c>
      <c r="B17646" s="63" t="s">
        <v>15466</v>
      </c>
    </row>
    <row r="17647" spans="1:2" x14ac:dyDescent="0.25">
      <c r="A17647" s="62">
        <v>85151505</v>
      </c>
      <c r="B17647" s="63" t="s">
        <v>9793</v>
      </c>
    </row>
    <row r="17648" spans="1:2" x14ac:dyDescent="0.25">
      <c r="A17648" s="62">
        <v>85151506</v>
      </c>
      <c r="B17648" s="63" t="s">
        <v>15372</v>
      </c>
    </row>
    <row r="17649" spans="1:2" x14ac:dyDescent="0.25">
      <c r="A17649" s="62">
        <v>85151507</v>
      </c>
      <c r="B17649" s="63" t="s">
        <v>10167</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13918</v>
      </c>
    </row>
    <row r="17672" spans="1:2" x14ac:dyDescent="0.25">
      <c r="A17672" s="62">
        <v>86101509</v>
      </c>
      <c r="B17672" s="63" t="s">
        <v>9327</v>
      </c>
    </row>
    <row r="17673" spans="1:2" x14ac:dyDescent="0.25">
      <c r="A17673" s="62">
        <v>86101601</v>
      </c>
      <c r="B17673" s="63" t="s">
        <v>4704</v>
      </c>
    </row>
    <row r="17674" spans="1:2" x14ac:dyDescent="0.25">
      <c r="A17674" s="62">
        <v>86101602</v>
      </c>
      <c r="B17674" s="63" t="s">
        <v>9202</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9510</v>
      </c>
    </row>
    <row r="17700" spans="1:2" x14ac:dyDescent="0.25">
      <c r="A17700" s="62">
        <v>86101802</v>
      </c>
      <c r="B17700" s="63" t="s">
        <v>7937</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14325</v>
      </c>
    </row>
    <row r="17715" spans="1:2" x14ac:dyDescent="0.25">
      <c r="A17715" s="62">
        <v>86111603</v>
      </c>
      <c r="B17715" s="63" t="s">
        <v>9861</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2635</v>
      </c>
    </row>
    <row r="17726" spans="1:2" x14ac:dyDescent="0.25">
      <c r="A17726" s="62">
        <v>86121602</v>
      </c>
      <c r="B17726" s="63" t="s">
        <v>10028</v>
      </c>
    </row>
    <row r="17727" spans="1:2" x14ac:dyDescent="0.25">
      <c r="A17727" s="62">
        <v>86121701</v>
      </c>
      <c r="B17727" s="63" t="s">
        <v>14890</v>
      </c>
    </row>
    <row r="17728" spans="1:2" x14ac:dyDescent="0.25">
      <c r="A17728" s="62">
        <v>86121702</v>
      </c>
      <c r="B17728" s="63" t="s">
        <v>17152</v>
      </c>
    </row>
    <row r="17729" spans="1:2" x14ac:dyDescent="0.25">
      <c r="A17729" s="62">
        <v>86121802</v>
      </c>
      <c r="B17729" s="63" t="s">
        <v>9311</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6194</v>
      </c>
    </row>
    <row r="17745" spans="1:2" x14ac:dyDescent="0.25">
      <c r="A17745" s="62">
        <v>86131804</v>
      </c>
      <c r="B17745" s="63" t="s">
        <v>11179</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15436</v>
      </c>
    </row>
    <row r="17749" spans="1:2" x14ac:dyDescent="0.25">
      <c r="A17749" s="62">
        <v>86131904</v>
      </c>
      <c r="B17749" s="63" t="s">
        <v>12998</v>
      </c>
    </row>
    <row r="17750" spans="1:2" x14ac:dyDescent="0.25">
      <c r="A17750" s="62">
        <v>86141501</v>
      </c>
      <c r="B17750" s="63" t="s">
        <v>10360</v>
      </c>
    </row>
    <row r="17751" spans="1:2" x14ac:dyDescent="0.25">
      <c r="A17751" s="62">
        <v>86141502</v>
      </c>
      <c r="B17751" s="63" t="s">
        <v>13085</v>
      </c>
    </row>
    <row r="17752" spans="1:2" x14ac:dyDescent="0.25">
      <c r="A17752" s="62">
        <v>86141503</v>
      </c>
      <c r="B17752" s="63" t="s">
        <v>9038</v>
      </c>
    </row>
    <row r="17753" spans="1:2" x14ac:dyDescent="0.25">
      <c r="A17753" s="62">
        <v>86141504</v>
      </c>
      <c r="B17753" s="63" t="s">
        <v>8896</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14275</v>
      </c>
    </row>
    <row r="17779" spans="1:2" x14ac:dyDescent="0.25">
      <c r="A17779" s="62">
        <v>90111604</v>
      </c>
      <c r="B17779" s="63" t="s">
        <v>8057</v>
      </c>
    </row>
    <row r="17780" spans="1:2" x14ac:dyDescent="0.25">
      <c r="A17780" s="62">
        <v>90111701</v>
      </c>
      <c r="B17780" s="63" t="s">
        <v>15432</v>
      </c>
    </row>
    <row r="17781" spans="1:2" x14ac:dyDescent="0.25">
      <c r="A17781" s="62">
        <v>90111702</v>
      </c>
      <c r="B17781" s="63" t="s">
        <v>9575</v>
      </c>
    </row>
    <row r="17782" spans="1:2" x14ac:dyDescent="0.25">
      <c r="A17782" s="62">
        <v>90111703</v>
      </c>
      <c r="B17782" s="63" t="s">
        <v>14993</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14900</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9832</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7805</v>
      </c>
    </row>
    <row r="17825" spans="1:2" x14ac:dyDescent="0.25">
      <c r="A17825" s="62">
        <v>90152101</v>
      </c>
      <c r="B17825" s="63" t="s">
        <v>5310</v>
      </c>
    </row>
    <row r="17826" spans="1:2" x14ac:dyDescent="0.25">
      <c r="A17826" s="62">
        <v>91101501</v>
      </c>
      <c r="B17826" s="63" t="s">
        <v>9372</v>
      </c>
    </row>
    <row r="17827" spans="1:2" x14ac:dyDescent="0.25">
      <c r="A17827" s="62">
        <v>91101502</v>
      </c>
      <c r="B17827" s="63" t="s">
        <v>4862</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5070</v>
      </c>
    </row>
    <row r="17832" spans="1:2" x14ac:dyDescent="0.25">
      <c r="A17832" s="62">
        <v>91101602</v>
      </c>
      <c r="B17832" s="63" t="s">
        <v>6607</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11461</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12857</v>
      </c>
    </row>
    <row r="17849" spans="1:2" x14ac:dyDescent="0.25">
      <c r="A17849" s="62">
        <v>91111602</v>
      </c>
      <c r="B17849" s="63" t="s">
        <v>7952</v>
      </c>
    </row>
    <row r="17850" spans="1:2" x14ac:dyDescent="0.25">
      <c r="A17850" s="62">
        <v>91111603</v>
      </c>
      <c r="B17850" s="63" t="s">
        <v>14073</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7520</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3419</v>
      </c>
    </row>
    <row r="17870" spans="1:2" x14ac:dyDescent="0.25">
      <c r="A17870" s="62">
        <v>92101701</v>
      </c>
      <c r="B17870" s="63" t="s">
        <v>7255</v>
      </c>
    </row>
    <row r="17871" spans="1:2" x14ac:dyDescent="0.25">
      <c r="A17871" s="62">
        <v>92101702</v>
      </c>
      <c r="B17871" s="63" t="s">
        <v>18256</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13680</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18164</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13376</v>
      </c>
    </row>
    <row r="17905" spans="1:2" x14ac:dyDescent="0.25">
      <c r="A17905" s="62">
        <v>92111802</v>
      </c>
      <c r="B17905" s="63" t="s">
        <v>4068</v>
      </c>
    </row>
    <row r="17906" spans="1:2" x14ac:dyDescent="0.25">
      <c r="A17906" s="62">
        <v>92111803</v>
      </c>
      <c r="B17906" s="63" t="s">
        <v>9553</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13829</v>
      </c>
    </row>
    <row r="17912" spans="1:2" x14ac:dyDescent="0.25">
      <c r="A17912" s="62">
        <v>92111809</v>
      </c>
      <c r="B17912" s="63" t="s">
        <v>11318</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14201</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15265</v>
      </c>
    </row>
    <row r="17928" spans="1:2" x14ac:dyDescent="0.25">
      <c r="A17928" s="62">
        <v>92112203</v>
      </c>
      <c r="B17928" s="63" t="s">
        <v>9032</v>
      </c>
    </row>
    <row r="17929" spans="1:2" x14ac:dyDescent="0.25">
      <c r="A17929" s="62">
        <v>92112204</v>
      </c>
      <c r="B17929" s="63" t="s">
        <v>7062</v>
      </c>
    </row>
    <row r="17930" spans="1:2" x14ac:dyDescent="0.25">
      <c r="A17930" s="62">
        <v>92112205</v>
      </c>
      <c r="B17930" s="63" t="s">
        <v>10326</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13733</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14429</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14947</v>
      </c>
    </row>
    <row r="17953" spans="1:2" x14ac:dyDescent="0.25">
      <c r="A17953" s="62">
        <v>93101501</v>
      </c>
      <c r="B17953" s="63" t="s">
        <v>11666</v>
      </c>
    </row>
    <row r="17954" spans="1:2" x14ac:dyDescent="0.25">
      <c r="A17954" s="62">
        <v>93101502</v>
      </c>
      <c r="B17954" s="63" t="s">
        <v>5137</v>
      </c>
    </row>
    <row r="17955" spans="1:2" x14ac:dyDescent="0.25">
      <c r="A17955" s="62">
        <v>93101503</v>
      </c>
      <c r="B17955" s="63" t="s">
        <v>6660</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13371</v>
      </c>
    </row>
    <row r="17963" spans="1:2" x14ac:dyDescent="0.25">
      <c r="A17963" s="62">
        <v>93101605</v>
      </c>
      <c r="B17963" s="63" t="s">
        <v>7806</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9968</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9638</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12572</v>
      </c>
    </row>
    <row r="17986" spans="1:2" x14ac:dyDescent="0.25">
      <c r="A17986" s="62">
        <v>93111606</v>
      </c>
      <c r="B17986" s="63" t="s">
        <v>3512</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9531</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9548</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7927</v>
      </c>
    </row>
    <row r="18014" spans="1:2" x14ac:dyDescent="0.25">
      <c r="A18014" s="62">
        <v>93121702</v>
      </c>
      <c r="B18014" s="63" t="s">
        <v>17445</v>
      </c>
    </row>
    <row r="18015" spans="1:2" x14ac:dyDescent="0.25">
      <c r="A18015" s="62">
        <v>93121703</v>
      </c>
      <c r="B18015" s="63" t="s">
        <v>13472</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4347</v>
      </c>
    </row>
    <row r="18022" spans="1:2" x14ac:dyDescent="0.25">
      <c r="A18022" s="62">
        <v>93121710</v>
      </c>
      <c r="B18022" s="63" t="s">
        <v>14659</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9074</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6999</v>
      </c>
    </row>
    <row r="18040" spans="1:2" x14ac:dyDescent="0.25">
      <c r="A18040" s="62">
        <v>93131610</v>
      </c>
      <c r="B18040" s="63" t="s">
        <v>13868</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11713</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10396</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8260</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14901</v>
      </c>
    </row>
    <row r="18067" spans="1:2" x14ac:dyDescent="0.25">
      <c r="A18067" s="62">
        <v>93141602</v>
      </c>
      <c r="B18067" s="63" t="s">
        <v>9760</v>
      </c>
    </row>
    <row r="18068" spans="1:2" x14ac:dyDescent="0.25">
      <c r="A18068" s="62">
        <v>93141603</v>
      </c>
      <c r="B18068" s="63" t="s">
        <v>13426</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12859</v>
      </c>
    </row>
    <row r="18075" spans="1:2" x14ac:dyDescent="0.25">
      <c r="A18075" s="62">
        <v>93141610</v>
      </c>
      <c r="B18075" s="63" t="s">
        <v>16173</v>
      </c>
    </row>
    <row r="18076" spans="1:2" x14ac:dyDescent="0.25">
      <c r="A18076" s="62">
        <v>93141611</v>
      </c>
      <c r="B18076" s="63" t="s">
        <v>10204</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12323</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17784</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13968</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9958</v>
      </c>
    </row>
    <row r="18114" spans="1:2" x14ac:dyDescent="0.25">
      <c r="A18114" s="62">
        <v>93141909</v>
      </c>
      <c r="B18114" s="63" t="s">
        <v>8224</v>
      </c>
    </row>
    <row r="18115" spans="1:2" x14ac:dyDescent="0.25">
      <c r="A18115" s="62">
        <v>93141910</v>
      </c>
      <c r="B18115" s="63" t="s">
        <v>13006</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17033</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14320</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6449</v>
      </c>
    </row>
    <row r="18144" spans="1:2" x14ac:dyDescent="0.25">
      <c r="A18144" s="62">
        <v>93151601</v>
      </c>
      <c r="B18144" s="63" t="s">
        <v>9652</v>
      </c>
    </row>
    <row r="18145" spans="1:2" x14ac:dyDescent="0.25">
      <c r="A18145" s="62">
        <v>93151602</v>
      </c>
      <c r="B18145" s="63" t="s">
        <v>12869</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11315</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4412</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13681</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13711</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13586</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10547</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11120</v>
      </c>
    </row>
    <row r="18203" spans="1:2" x14ac:dyDescent="0.25">
      <c r="A18203" s="62">
        <v>94101605</v>
      </c>
      <c r="B18203" s="63" t="s">
        <v>15082</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17918</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17728</v>
      </c>
    </row>
    <row r="18214" spans="1:2" x14ac:dyDescent="0.25">
      <c r="A18214" s="62">
        <v>94101801</v>
      </c>
      <c r="B18214" s="63" t="s">
        <v>10243</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15039</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13521</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7542</v>
      </c>
    </row>
    <row r="18232" spans="1:2" x14ac:dyDescent="0.25">
      <c r="A18232" s="62">
        <v>94111901</v>
      </c>
      <c r="B18232" s="63" t="s">
        <v>11711</v>
      </c>
    </row>
    <row r="18233" spans="1:2" x14ac:dyDescent="0.25">
      <c r="A18233" s="62">
        <v>94111902</v>
      </c>
      <c r="B18233" s="63" t="s">
        <v>16205</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12930</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13474</v>
      </c>
    </row>
    <row r="18257" spans="1:2" x14ac:dyDescent="0.25">
      <c r="A18257" s="62">
        <v>94121604</v>
      </c>
      <c r="B18257" s="63" t="s">
        <v>18038</v>
      </c>
    </row>
    <row r="18258" spans="1:2" x14ac:dyDescent="0.25">
      <c r="A18258" s="62">
        <v>94121605</v>
      </c>
      <c r="B18258" s="63" t="s">
        <v>8139</v>
      </c>
    </row>
    <row r="18259" spans="1:2" x14ac:dyDescent="0.25">
      <c r="A18259" s="62">
        <v>94121606</v>
      </c>
      <c r="B18259" s="63" t="s">
        <v>14006</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9763</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13485</v>
      </c>
    </row>
    <row r="18267" spans="1:2" x14ac:dyDescent="0.25">
      <c r="A18267" s="62">
        <v>94121803</v>
      </c>
      <c r="B18267" s="63" t="s">
        <v>7653</v>
      </c>
    </row>
    <row r="18268" spans="1:2" x14ac:dyDescent="0.25">
      <c r="A18268" s="62">
        <v>94121804</v>
      </c>
      <c r="B18268" s="63" t="s">
        <v>11403</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16911</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6259</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6560</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11724</v>
      </c>
      <c r="D1" s="64" t="s">
        <v>14377</v>
      </c>
      <c r="E1" s="64" t="s">
        <v>10962</v>
      </c>
      <c r="F1" s="64" t="s">
        <v>11095</v>
      </c>
    </row>
    <row r="2" spans="1:10" ht="11.25" customHeight="1" x14ac:dyDescent="0.2">
      <c r="A2" s="66"/>
      <c r="B2" s="66"/>
      <c r="C2" s="66"/>
      <c r="D2" s="66"/>
      <c r="E2" s="66"/>
      <c r="F2" s="66"/>
    </row>
    <row r="3" spans="1:10" ht="11.25" customHeight="1" x14ac:dyDescent="0.2">
      <c r="A3" s="101" t="s">
        <v>14827</v>
      </c>
      <c r="B3" s="67" t="s">
        <v>8528</v>
      </c>
      <c r="C3" s="76"/>
      <c r="D3" s="101" t="s">
        <v>9386</v>
      </c>
      <c r="E3" s="67" t="s">
        <v>13093</v>
      </c>
      <c r="F3" s="66"/>
    </row>
    <row r="4" spans="1:10" ht="11.25" customHeight="1" x14ac:dyDescent="0.2">
      <c r="A4" s="102"/>
      <c r="B4" s="67" t="s">
        <v>1786</v>
      </c>
      <c r="C4" s="65" t="str">
        <f>IF(C3="","",IF(AND(MONTH(C3)&gt;=1,MONTH(C3)&lt;=3),1,IF(AND(MONTH(C3)&gt;=4,MONTH(C3)&lt;=6),2,IF(AND(MONTH(C3)&gt;=7,MONTH(C3)&lt;=9),3,4))))</f>
        <v/>
      </c>
      <c r="D4" s="102"/>
      <c r="E4" s="67" t="s">
        <v>2417</v>
      </c>
      <c r="F4" s="66"/>
    </row>
    <row r="5" spans="1:10" ht="11.25" customHeight="1" x14ac:dyDescent="0.2">
      <c r="A5" s="102"/>
      <c r="B5" s="67" t="s">
        <v>12942</v>
      </c>
      <c r="C5" s="76"/>
      <c r="D5" s="102"/>
      <c r="E5" s="67" t="s">
        <v>3073</v>
      </c>
      <c r="F5" s="66"/>
    </row>
    <row r="6" spans="1:10" ht="11.25" customHeight="1" x14ac:dyDescent="0.2">
      <c r="A6" s="102"/>
      <c r="B6" s="67" t="s">
        <v>1786</v>
      </c>
      <c r="C6" s="65" t="str">
        <f>IF(C5="","",IF(AND(MONTH(C5)&gt;=1,MONTH(C5)&lt;=3),1,IF(AND(MONTH(C5)&gt;=4,MONTH(C5)&lt;=6),2,IF(AND(MONTH(C5)&gt;=7,MONTH(C5)&lt;=9),3,4))))</f>
        <v/>
      </c>
      <c r="D6" s="102"/>
      <c r="E6" s="67" t="s">
        <v>13192</v>
      </c>
      <c r="F6" s="66"/>
    </row>
    <row r="8" spans="1:10" ht="11.25" customHeight="1" x14ac:dyDescent="0.2">
      <c r="A8" s="72" t="s">
        <v>15735</v>
      </c>
      <c r="B8" s="72" t="s">
        <v>16146</v>
      </c>
      <c r="C8" s="72" t="s">
        <v>15641</v>
      </c>
      <c r="D8" s="72" t="s">
        <v>15251</v>
      </c>
      <c r="E8" s="72" t="s">
        <v>6932</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dcmitype/"/>
    <ds:schemaRef ds:uri="http://www.w3.org/XML/1998/namespac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Scarlett Garcia</cp:lastModifiedBy>
  <cp:lastPrinted>2022-01-27T23:09:53Z</cp:lastPrinted>
  <dcterms:created xsi:type="dcterms:W3CDTF">2014-09-22T13:14:27Z</dcterms:created>
  <dcterms:modified xsi:type="dcterms:W3CDTF">2022-03-14T14:40:42Z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