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Noviembre/Presupuesto/"/>
    </mc:Choice>
  </mc:AlternateContent>
  <xr:revisionPtr revIDLastSave="0" documentId="14_{2FB02DA3-5A71-4672-8CC8-E1FD0443174C}" xr6:coauthVersionLast="47" xr6:coauthVersionMax="47" xr10:uidLastSave="{00000000-0000-0000-0000-000000000000}"/>
  <bookViews>
    <workbookView xWindow="-120" yWindow="-120" windowWidth="20730" windowHeight="11160" xr2:uid="{A421DF9D-0DBC-48F7-ACDD-2F9E13D296E1}"/>
  </bookViews>
  <sheets>
    <sheet name="0001" sheetId="1" r:id="rId1"/>
  </sheets>
  <externalReferences>
    <externalReference r:id="rId2"/>
  </externalReferences>
  <definedNames>
    <definedName name="_xlnm.Print_Area" localSheetId="0">'0001'!$A$1:$P$90</definedName>
    <definedName name="_xlnm.Print_Titles" localSheetId="0">'0001'!$1:$9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2" i="1"/>
  <c r="P11" i="1" s="1"/>
  <c r="P13" i="1"/>
  <c r="P14" i="1"/>
  <c r="P15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8" i="1"/>
  <c r="P19" i="1"/>
  <c r="P17" i="1" s="1"/>
  <c r="P20" i="1"/>
  <c r="P21" i="1"/>
  <c r="P22" i="1"/>
  <c r="P23" i="1"/>
  <c r="P24" i="1"/>
  <c r="P25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8" i="1"/>
  <c r="P29" i="1"/>
  <c r="P30" i="1"/>
  <c r="P31" i="1"/>
  <c r="P32" i="1"/>
  <c r="P33" i="1"/>
  <c r="P34" i="1"/>
  <c r="P35" i="1"/>
  <c r="P36" i="1"/>
  <c r="P27" i="1" s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8" i="1"/>
  <c r="P37" i="1" s="1"/>
  <c r="P39" i="1"/>
  <c r="P40" i="1"/>
  <c r="P41" i="1"/>
  <c r="P42" i="1"/>
  <c r="P43" i="1"/>
  <c r="P44" i="1"/>
  <c r="P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7" i="1"/>
  <c r="P48" i="1"/>
  <c r="P49" i="1"/>
  <c r="P50" i="1"/>
  <c r="P46" i="1" s="1"/>
  <c r="P51" i="1"/>
  <c r="P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4" i="1"/>
  <c r="P53" i="1" s="1"/>
  <c r="P55" i="1"/>
  <c r="P56" i="1"/>
  <c r="P57" i="1"/>
  <c r="P58" i="1"/>
  <c r="P59" i="1"/>
  <c r="P60" i="1"/>
  <c r="P61" i="1"/>
  <c r="P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4" i="1"/>
  <c r="P63" i="1" s="1"/>
  <c r="P65" i="1"/>
  <c r="P66" i="1"/>
  <c r="P67" i="1"/>
  <c r="E68" i="1"/>
  <c r="F68" i="1"/>
  <c r="G68" i="1"/>
  <c r="H68" i="1"/>
  <c r="I68" i="1"/>
  <c r="J68" i="1"/>
  <c r="K68" i="1"/>
  <c r="L68" i="1"/>
  <c r="M68" i="1"/>
  <c r="N68" i="1"/>
  <c r="O68" i="1"/>
  <c r="B69" i="1"/>
  <c r="B68" i="1" s="1"/>
  <c r="C69" i="1"/>
  <c r="C68" i="1" s="1"/>
  <c r="D69" i="1"/>
  <c r="D68" i="1" s="1"/>
  <c r="B70" i="1"/>
  <c r="C70" i="1"/>
  <c r="D70" i="1"/>
  <c r="P70" i="1" s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B72" i="1"/>
  <c r="B71" i="1" s="1"/>
  <c r="C72" i="1"/>
  <c r="D72" i="1"/>
  <c r="P72" i="1"/>
  <c r="P71" i="1" s="1"/>
  <c r="B73" i="1"/>
  <c r="C73" i="1"/>
  <c r="D73" i="1"/>
  <c r="P73" i="1"/>
  <c r="B74" i="1"/>
  <c r="C74" i="1"/>
  <c r="D74" i="1"/>
  <c r="P74" i="1"/>
  <c r="F75" i="1"/>
  <c r="J75" i="1"/>
  <c r="N75" i="1"/>
  <c r="B76" i="1"/>
  <c r="C76" i="1"/>
  <c r="C75" i="1" s="1"/>
  <c r="E76" i="1"/>
  <c r="F76" i="1"/>
  <c r="G76" i="1"/>
  <c r="G75" i="1" s="1"/>
  <c r="H76" i="1"/>
  <c r="I76" i="1"/>
  <c r="J76" i="1"/>
  <c r="K76" i="1"/>
  <c r="K75" i="1" s="1"/>
  <c r="L76" i="1"/>
  <c r="M76" i="1"/>
  <c r="N76" i="1"/>
  <c r="O76" i="1"/>
  <c r="O75" i="1" s="1"/>
  <c r="B77" i="1"/>
  <c r="C77" i="1"/>
  <c r="D77" i="1"/>
  <c r="D76" i="1" s="1"/>
  <c r="D75" i="1" s="1"/>
  <c r="B78" i="1"/>
  <c r="C78" i="1"/>
  <c r="D78" i="1"/>
  <c r="P78" i="1" s="1"/>
  <c r="B79" i="1"/>
  <c r="C79" i="1"/>
  <c r="D79" i="1"/>
  <c r="E79" i="1"/>
  <c r="F79" i="1"/>
  <c r="G79" i="1"/>
  <c r="H79" i="1"/>
  <c r="H75" i="1" s="1"/>
  <c r="I79" i="1"/>
  <c r="J79" i="1"/>
  <c r="K79" i="1"/>
  <c r="L79" i="1"/>
  <c r="L75" i="1" s="1"/>
  <c r="M79" i="1"/>
  <c r="N79" i="1"/>
  <c r="O79" i="1"/>
  <c r="B80" i="1"/>
  <c r="C80" i="1"/>
  <c r="D80" i="1"/>
  <c r="P80" i="1"/>
  <c r="P79" i="1" s="1"/>
  <c r="B81" i="1"/>
  <c r="C81" i="1"/>
  <c r="D81" i="1"/>
  <c r="P81" i="1"/>
  <c r="C82" i="1"/>
  <c r="D82" i="1"/>
  <c r="E82" i="1"/>
  <c r="E75" i="1" s="1"/>
  <c r="F82" i="1"/>
  <c r="G82" i="1"/>
  <c r="H82" i="1"/>
  <c r="I82" i="1"/>
  <c r="I75" i="1" s="1"/>
  <c r="J82" i="1"/>
  <c r="K82" i="1"/>
  <c r="L82" i="1"/>
  <c r="M82" i="1"/>
  <c r="M75" i="1" s="1"/>
  <c r="N82" i="1"/>
  <c r="O82" i="1"/>
  <c r="B83" i="1"/>
  <c r="B82" i="1" s="1"/>
  <c r="B75" i="1" s="1"/>
  <c r="C83" i="1"/>
  <c r="D83" i="1"/>
  <c r="P83" i="1"/>
  <c r="P82" i="1" s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 l="1"/>
  <c r="P77" i="1"/>
  <c r="P76" i="1" s="1"/>
  <c r="P75" i="1" s="1"/>
  <c r="P69" i="1"/>
  <c r="P68" i="1" s="1"/>
</calcChain>
</file>

<file path=xl/sharedStrings.xml><?xml version="1.0" encoding="utf-8"?>
<sst xmlns="http://schemas.openxmlformats.org/spreadsheetml/2006/main" count="104" uniqueCount="104">
  <si>
    <t>DIRECTORA FINANCIERA</t>
  </si>
  <si>
    <t xml:space="preserve">ENCDA. DEPTO. DE PRESUPUESTO </t>
  </si>
  <si>
    <t>ANA V. ADAMES LANTIGUA</t>
  </si>
  <si>
    <t>JUANA VILLAR GUERRERO</t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</si>
  <si>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</si>
  <si>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</si>
  <si>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</si>
  <si>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</si>
  <si>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</si>
  <si>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</si>
  <si>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</si>
  <si>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</si>
  <si>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</si>
  <si>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</si>
  <si>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</si>
  <si>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</si>
  <si>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</si>
  <si>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</si>
  <si>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</si>
  <si>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</si>
  <si>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</si>
  <si>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</si>
  <si>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</si>
  <si>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</si>
  <si>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</si>
  <si>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</si>
  <si>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</si>
  <si>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</si>
  <si>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</si>
  <si>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</si>
  <si>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</si>
  <si>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</si>
  <si>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</si>
  <si>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</si>
  <si>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</si>
  <si>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</si>
  <si>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</si>
  <si>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</si>
  <si>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</si>
  <si>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</si>
  <si>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</si>
  <si>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</si>
  <si>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</si>
  <si>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</si>
  <si>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</si>
  <si>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</si>
  <si>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</si>
  <si>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</si>
  <si>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</si>
  <si>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</si>
  <si>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</si>
  <si>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</si>
  <si>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</si>
  <si>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</si>
  <si>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</si>
  <si>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</si>
  <si>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</si>
  <si>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</si>
  <si>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</si>
  <si>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</si>
  <si>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</si>
  <si>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</si>
  <si>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</si>
  <si>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</si>
  <si>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</si>
  <si>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</si>
  <si>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</si>
  <si>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</si>
  <si>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</si>
  <si>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</si>
  <si>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</si>
  <si>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</si>
  <si>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</si>
  <si>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</si>
  <si>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</si>
  <si>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</si>
  <si>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</si>
  <si>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</si>
  <si>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</si>
  <si>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</si>
  <si>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</si>
  <si>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</si>
  <si>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</si>
  <si>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</si>
  <si>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</si>
  <si>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</si>
  <si>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</si>
  <si>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</si>
  <si>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</si>
  <si>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</si>
  <si>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</si>
  <si>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</si>
  <si>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</si>
  <si>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</si>
  <si>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</si>
  <si>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</si>
  <si>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</si>
  <si>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</si>
  <si>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</si>
  <si>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 xml:space="preserve">Unidad Ejecutora 0001 </t>
  </si>
  <si>
    <t>En RD$2,400,281,126.52</t>
  </si>
  <si>
    <t xml:space="preserve">Ejecución de Gastos y Aplicaciones financieras </t>
  </si>
  <si>
    <t>Año 2025</t>
  </si>
  <si>
    <t xml:space="preserve"> DIRECCION FINANCIERA / DEPARTAMENTO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</si>
</sst>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_);_(* \(#,##0.0\);_(* &quot;-&quot;??_);_(@_)"/>
    <numFmt numFmtId="165" formatCode="_-* #,##0.00_-;\-* #,##0.00_-;_-* &quot;-&quot;??_-;_-@_-"/>
  </numFmts>
  <fonts count="16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6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40" fontId="0" fillId="0" borderId="0" xfId="0" applyNumberFormat="1" applyAlignment="1">
      <alignment vertical="center"/>
    </xf>
    <xf numFmtId="4" fontId="9" fillId="2" borderId="3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" fontId="12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40" fontId="11" fillId="0" borderId="0" xfId="0" applyNumberFormat="1" applyFont="1" applyAlignment="1">
      <alignment vertical="center"/>
    </xf>
    <xf numFmtId="164" fontId="12" fillId="0" borderId="4" xfId="0" applyNumberFormat="1" applyFont="1" applyBorder="1" applyAlignment="1">
      <alignment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4" fontId="0" fillId="4" borderId="0" xfId="0" applyNumberFormat="1" applyFill="1" applyAlignment="1">
      <alignment vertical="center"/>
    </xf>
    <xf numFmtId="0" fontId="13" fillId="4" borderId="12" xfId="0" applyFont="1" applyFill="1" applyBorder="1" applyAlignment="1">
      <alignment horizontal="center" vertical="center" wrapText="1" readingOrder="1"/>
    </xf>
    <xf numFmtId="0" fontId="13" fillId="4" borderId="0" xfId="0" applyFont="1" applyFill="1" applyAlignment="1">
      <alignment horizontal="center" vertical="center" wrapText="1" readingOrder="1"/>
    </xf>
    <xf numFmtId="0" fontId="15" fillId="4" borderId="12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/>
    </xf>
    <xf numFmtId="165" fontId="9" fillId="2" borderId="6" xfId="1" applyFont="1" applyFill="1" applyBorder="1" applyAlignment="1">
      <alignment horizontal="center" vertical="center" wrapText="1"/>
    </xf>
    <xf numFmtId="165" fontId="9" fillId="2" borderId="8" xfId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497205</xdr:colOff>
      <xdr:row>0</xdr:row>
      <xdr:rowOff>0</xdr:rowOff>
    </xdr:from>
    <xdr:ext cx="1269718" cy="791498"/>
    <xdr:pic>
      <xdr:nvPicPr>
        <xdr:cNvPr id="2" name="Picture 2" descr="A blue and red text on a black background&#10;&#10;Description automatically generated">
          <a:extLst>
            <a:ext uri="{FF2B5EF4-FFF2-40B4-BE49-F238E27FC236}">
              <a16:creationId xmlns:a16="http://schemas.microsoft.com/office/drawing/2014/main" id="{B2E47ECE-874A-4C53-86C3-610CEE2FC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05" t="12397" r="8556" b="23141"/>
        <a:stretch/>
      </xdr:blipFill>
      <xdr:spPr bwMode="auto">
        <a:xfrm>
          <a:off x="3545205" y="0"/>
          <a:ext cx="1269718" cy="79149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AppData/Local/Microsoft/Windows/INetCache/Content.Outlook/6HW7TJN7/Ejecucion%20mensual%20Enero%20hasta%20Agsoto%202022%20UE0001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9843-0E8A-433C-BC2E-FF09AFD75678}">
  <sheetPr>
    <tabColor theme="4" tint="-0.499984740745262"/>
  </sheetPr>
  <dimension ref="A1:R100"/>
  <sheetViews>
    <sheetView showGridLines="0" tabSelected="1" topLeftCell="H71" zoomScale="160" zoomScaleNormal="160" workbookViewId="0">
      <selection activeCell="D8" sqref="D8:P8"/>
    </sheetView>
  </sheetViews>
  <sheetFormatPr baseColWidth="10" defaultColWidth="13.33203125" defaultRowHeight="12.75" x14ac:dyDescent="0.2"/>
  <cols>
    <col min="1" max="1" width="50.1640625" style="1" customWidth="1"/>
    <col min="2" max="2" width="12" style="1" customWidth="1"/>
    <col min="3" max="3" width="13.1640625" style="1" customWidth="1"/>
    <col min="4" max="4" width="9.83203125" style="1" customWidth="1"/>
    <col min="5" max="5" width="9.6640625" style="1" customWidth="1"/>
    <col min="6" max="6" width="9.83203125" style="1" customWidth="1"/>
    <col min="7" max="7" width="11.5" style="1" customWidth="1"/>
    <col min="8" max="8" width="10.83203125" style="1" customWidth="1"/>
    <col min="9" max="9" width="10.33203125" style="1" customWidth="1"/>
    <col min="10" max="10" width="10.5" style="1" customWidth="1"/>
    <col min="11" max="11" width="11.1640625" style="1" customWidth="1"/>
    <col min="12" max="12" width="10.5" style="1" customWidth="1"/>
    <col min="13" max="13" width="19.5" style="1" customWidth="1"/>
    <col min="14" max="14" width="22.83203125" style="1" customWidth="1"/>
    <col min="15" max="15" width="9.1640625" style="1" customWidth="1"/>
    <col min="16" max="16" width="11.1640625" style="1" customWidth="1"/>
    <col min="17" max="16384" width="13.33203125" style="1"/>
  </cols>
  <sheetData>
    <row r="1" spans="1:17" ht="44.45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</row>
    <row r="2" spans="1:17" ht="19.899999999999999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7" ht="18.600000000000001" customHeight="1" x14ac:dyDescent="0.2">
      <c r="A3" s="37" t="s">
        <v>103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7" ht="13.15" customHeight="1" x14ac:dyDescent="0.2">
      <c r="A4" s="39" t="s">
        <v>102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7" ht="15.75" customHeight="1" x14ac:dyDescent="0.2">
      <c r="A5" s="37" t="s">
        <v>101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7" ht="15.75" customHeight="1" x14ac:dyDescent="0.2">
      <c r="A6" s="41" t="s">
        <v>100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ht="15.75" x14ac:dyDescent="0.2">
      <c r="A7" s="37" t="s">
        <v>99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7" ht="25.5" customHeight="1" x14ac:dyDescent="0.2">
      <c r="A8" s="44" t="s">
        <v>98</v>
      </c>
      <c r="B8" s="45" t="s">
        <v>97</v>
      </c>
      <c r="C8" s="45" t="s">
        <v>96</v>
      </c>
      <c r="D8" s="47" t="s">
        <v>95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9"/>
    </row>
    <row r="9" spans="1:17" x14ac:dyDescent="0.2">
      <c r="A9" s="44"/>
      <c r="B9" s="46"/>
      <c r="C9" s="46"/>
      <c r="D9" s="33" t="s">
        <v>94</v>
      </c>
      <c r="E9" s="33" t="s">
        <v>93</v>
      </c>
      <c r="F9" s="33" t="s">
        <v>92</v>
      </c>
      <c r="G9" s="33" t="s">
        <v>91</v>
      </c>
      <c r="H9" s="34" t="s">
        <v>90</v>
      </c>
      <c r="I9" s="33" t="s">
        <v>89</v>
      </c>
      <c r="J9" s="34" t="s">
        <v>88</v>
      </c>
      <c r="K9" s="33" t="s">
        <v>87</v>
      </c>
      <c r="L9" s="33" t="s">
        <v>86</v>
      </c>
      <c r="M9" s="33" t="s">
        <v>85</v>
      </c>
      <c r="N9" s="33" t="s">
        <v>84</v>
      </c>
      <c r="O9" s="34" t="s">
        <v>83</v>
      </c>
      <c r="P9" s="33" t="s">
        <v>82</v>
      </c>
    </row>
    <row r="10" spans="1:17" x14ac:dyDescent="0.2">
      <c r="A10" s="25" t="s">
        <v>81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7" x14ac:dyDescent="0.2">
      <c r="A11" s="23" t="s">
        <v>80</v>
      </c>
      <c r="B11" s="22">
        <f t="shared" ref="B11:P11" si="0">B12+B13+B16+B14+B15</f>
        <v>1048367836</v>
      </c>
      <c r="C11" s="22">
        <f t="shared" si="0"/>
        <v>1058117439</v>
      </c>
      <c r="D11" s="22">
        <f t="shared" si="0"/>
        <v>66701214.709999993</v>
      </c>
      <c r="E11" s="22">
        <f t="shared" si="0"/>
        <v>70385514.75</v>
      </c>
      <c r="F11" s="22">
        <f t="shared" si="0"/>
        <v>74623818.069999993</v>
      </c>
      <c r="G11" s="22">
        <f t="shared" si="0"/>
        <v>72237343.170000002</v>
      </c>
      <c r="H11" s="22">
        <f t="shared" si="0"/>
        <v>122486227.21000001</v>
      </c>
      <c r="I11" s="22">
        <f t="shared" si="0"/>
        <v>69500605.800000012</v>
      </c>
      <c r="J11" s="22">
        <f t="shared" si="0"/>
        <v>70314395.359999999</v>
      </c>
      <c r="K11" s="22">
        <f t="shared" si="0"/>
        <v>81253598.659999996</v>
      </c>
      <c r="L11" s="22">
        <f t="shared" si="0"/>
        <v>70123598.090000004</v>
      </c>
      <c r="M11" s="22">
        <f t="shared" si="0"/>
        <v>133151826.00999999</v>
      </c>
      <c r="N11" s="22">
        <f t="shared" si="0"/>
        <v>136970621.91999996</v>
      </c>
      <c r="O11" s="22">
        <f t="shared" si="0"/>
        <v>0</v>
      </c>
      <c r="P11" s="22">
        <f t="shared" si="0"/>
        <v>967748763.74999976</v>
      </c>
    </row>
    <row r="12" spans="1:17" x14ac:dyDescent="0.2">
      <c r="A12" s="26" t="s">
        <v>79</v>
      </c>
      <c r="B12" s="31">
        <v>748863590</v>
      </c>
      <c r="C12" s="31">
        <v>767942611.33000004</v>
      </c>
      <c r="D12" s="31">
        <v>55734068.159999996</v>
      </c>
      <c r="E12" s="31">
        <v>59140234.689999998</v>
      </c>
      <c r="F12" s="31">
        <v>63070183.949999996</v>
      </c>
      <c r="G12" s="31">
        <v>60660528.030000001</v>
      </c>
      <c r="H12" s="31">
        <v>58971107.469999999</v>
      </c>
      <c r="I12" s="31">
        <v>57905259.760000005</v>
      </c>
      <c r="J12" s="31">
        <v>58694753.709999993</v>
      </c>
      <c r="K12" s="31">
        <v>61171254.200000003</v>
      </c>
      <c r="L12" s="31">
        <v>58408568.159999996</v>
      </c>
      <c r="M12" s="31">
        <v>60008703.530000001</v>
      </c>
      <c r="N12" s="31">
        <v>123861618.74999997</v>
      </c>
      <c r="O12" s="21">
        <v>0</v>
      </c>
      <c r="P12" s="21">
        <f>D12+E12+F12+G12+H12+I12+J12+K12+L12+M12+N12+O12</f>
        <v>717626280.40999985</v>
      </c>
    </row>
    <row r="13" spans="1:17" x14ac:dyDescent="0.2">
      <c r="A13" s="26" t="s">
        <v>78</v>
      </c>
      <c r="B13" s="31">
        <v>156142090</v>
      </c>
      <c r="C13" s="31">
        <v>165487475.66999999</v>
      </c>
      <c r="D13" s="31">
        <v>2549000</v>
      </c>
      <c r="E13" s="31">
        <v>2693600.67</v>
      </c>
      <c r="F13" s="31">
        <v>2736361</v>
      </c>
      <c r="G13" s="31">
        <v>2763800</v>
      </c>
      <c r="H13" s="31">
        <v>54634740.029999994</v>
      </c>
      <c r="I13" s="31">
        <v>2739374</v>
      </c>
      <c r="J13" s="31">
        <v>2751848</v>
      </c>
      <c r="K13" s="31">
        <v>11276473.1</v>
      </c>
      <c r="L13" s="31">
        <v>2892478</v>
      </c>
      <c r="M13" s="31">
        <v>64252904.269999996</v>
      </c>
      <c r="N13" s="31">
        <v>3227819</v>
      </c>
      <c r="O13" s="21">
        <v>0</v>
      </c>
      <c r="P13" s="21">
        <f>D13+E13+F13+G13+H13+I13+J13+K13+L13+M13+N13+O13</f>
        <v>152518398.06999999</v>
      </c>
    </row>
    <row r="14" spans="1:17" x14ac:dyDescent="0.2">
      <c r="A14" s="18" t="s">
        <v>77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f>D14+E14+F14+G14+H14+I14+J14+K14+L14+M14+N14+O14</f>
        <v>0</v>
      </c>
      <c r="Q14" s="30"/>
    </row>
    <row r="15" spans="1:17" x14ac:dyDescent="0.2">
      <c r="A15" s="18" t="s">
        <v>76</v>
      </c>
      <c r="B15" s="21">
        <v>46841071</v>
      </c>
      <c r="C15" s="21">
        <v>17300358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f>D15+E15+F15+G15+H15+I15+J15+K15+L15+M15+N15+O15</f>
        <v>0</v>
      </c>
    </row>
    <row r="16" spans="1:17" x14ac:dyDescent="0.2">
      <c r="A16" s="18" t="s">
        <v>75</v>
      </c>
      <c r="B16" s="21">
        <v>96521085</v>
      </c>
      <c r="C16" s="21">
        <v>107386994</v>
      </c>
      <c r="D16" s="21">
        <v>8418146.5499999989</v>
      </c>
      <c r="E16" s="21">
        <v>8551679.3900000006</v>
      </c>
      <c r="F16" s="21">
        <v>8817273.120000001</v>
      </c>
      <c r="G16" s="21">
        <v>8813015.1400000006</v>
      </c>
      <c r="H16" s="21">
        <v>8880379.7100000009</v>
      </c>
      <c r="I16" s="21">
        <v>8855972.0400000028</v>
      </c>
      <c r="J16" s="21">
        <v>8867793.6500000022</v>
      </c>
      <c r="K16" s="21">
        <v>8805871.3600000013</v>
      </c>
      <c r="L16" s="21">
        <v>8822551.9299999997</v>
      </c>
      <c r="M16" s="21">
        <v>8890218.2100000009</v>
      </c>
      <c r="N16" s="21">
        <v>9881184.1700000018</v>
      </c>
      <c r="O16" s="21">
        <v>0</v>
      </c>
      <c r="P16" s="21">
        <f>D16+E16+F16+G16+H16+I16+J16+K16+L16+M16+N16+O16</f>
        <v>97604085.270000026</v>
      </c>
    </row>
    <row r="17" spans="1:16" x14ac:dyDescent="0.2">
      <c r="A17" s="23" t="s">
        <v>74</v>
      </c>
      <c r="B17" s="22">
        <f t="shared" ref="B17:P17" si="1">B18+B19+B20+B21+B22+B23+B24+B25+B26</f>
        <v>432902880</v>
      </c>
      <c r="C17" s="22">
        <f t="shared" si="1"/>
        <v>444352140.96000004</v>
      </c>
      <c r="D17" s="22">
        <f t="shared" si="1"/>
        <v>10124558.140000001</v>
      </c>
      <c r="E17" s="22">
        <f t="shared" si="1"/>
        <v>10014594.459999999</v>
      </c>
      <c r="F17" s="22">
        <f t="shared" si="1"/>
        <v>11430317.23</v>
      </c>
      <c r="G17" s="22">
        <f t="shared" si="1"/>
        <v>17037311.140000001</v>
      </c>
      <c r="H17" s="22">
        <f t="shared" si="1"/>
        <v>13295882.380000001</v>
      </c>
      <c r="I17" s="22">
        <f t="shared" si="1"/>
        <v>26631340.030000001</v>
      </c>
      <c r="J17" s="22">
        <f t="shared" si="1"/>
        <v>21014810.920000002</v>
      </c>
      <c r="K17" s="22">
        <f t="shared" si="1"/>
        <v>28446944.720000003</v>
      </c>
      <c r="L17" s="22">
        <f t="shared" si="1"/>
        <v>43580003.109999999</v>
      </c>
      <c r="M17" s="22">
        <f t="shared" si="1"/>
        <v>53393678.359999999</v>
      </c>
      <c r="N17" s="22">
        <f t="shared" si="1"/>
        <v>67867871.189999998</v>
      </c>
      <c r="O17" s="22">
        <f t="shared" si="1"/>
        <v>0</v>
      </c>
      <c r="P17" s="22">
        <f t="shared" si="1"/>
        <v>302837311.68000001</v>
      </c>
    </row>
    <row r="18" spans="1:16" x14ac:dyDescent="0.2">
      <c r="A18" s="26" t="s">
        <v>73</v>
      </c>
      <c r="B18" s="21">
        <v>122490444</v>
      </c>
      <c r="C18" s="21">
        <v>99090379</v>
      </c>
      <c r="D18" s="21">
        <v>7494450.1600000001</v>
      </c>
      <c r="E18" s="21">
        <v>6509511.46</v>
      </c>
      <c r="F18" s="21">
        <v>6726201.29</v>
      </c>
      <c r="G18" s="21">
        <v>7531155.6099999994</v>
      </c>
      <c r="H18" s="21">
        <v>8709599.0800000001</v>
      </c>
      <c r="I18" s="21">
        <v>7965244.4699999997</v>
      </c>
      <c r="J18" s="21">
        <v>7278665.2700000005</v>
      </c>
      <c r="K18" s="21">
        <v>8919409.8599999994</v>
      </c>
      <c r="L18" s="21">
        <v>8339129.0900000008</v>
      </c>
      <c r="M18" s="21">
        <v>8547628.290000001</v>
      </c>
      <c r="N18" s="21">
        <v>8605458.5799999982</v>
      </c>
      <c r="O18" s="21">
        <v>0</v>
      </c>
      <c r="P18" s="21">
        <f t="shared" ref="P18:P26" si="2">D18+E18+F18+G18+H18+I18+J18+K18+L18+M18+N18+O18</f>
        <v>86626453.160000011</v>
      </c>
    </row>
    <row r="19" spans="1:16" x14ac:dyDescent="0.2">
      <c r="A19" s="18" t="s">
        <v>72</v>
      </c>
      <c r="B19" s="21">
        <v>23300000</v>
      </c>
      <c r="C19" s="21">
        <v>19133270</v>
      </c>
      <c r="D19" s="21">
        <v>0</v>
      </c>
      <c r="E19" s="21">
        <v>185138.04</v>
      </c>
      <c r="F19" s="21">
        <v>6127</v>
      </c>
      <c r="G19" s="21">
        <v>1574317.56</v>
      </c>
      <c r="H19" s="21">
        <v>249999.99</v>
      </c>
      <c r="I19" s="21">
        <v>481377</v>
      </c>
      <c r="J19" s="21">
        <v>851267.86</v>
      </c>
      <c r="K19" s="21">
        <v>43345.95</v>
      </c>
      <c r="L19" s="21">
        <v>2487965.87</v>
      </c>
      <c r="M19" s="21">
        <v>2851449.3000000003</v>
      </c>
      <c r="N19" s="21">
        <v>3184255.5900000003</v>
      </c>
      <c r="O19" s="21">
        <v>0</v>
      </c>
      <c r="P19" s="21">
        <f t="shared" si="2"/>
        <v>11915244.16</v>
      </c>
    </row>
    <row r="20" spans="1:16" x14ac:dyDescent="0.2">
      <c r="A20" s="26" t="s">
        <v>71</v>
      </c>
      <c r="B20" s="21">
        <v>13000000</v>
      </c>
      <c r="C20" s="21">
        <v>13340028</v>
      </c>
      <c r="D20" s="21">
        <v>0</v>
      </c>
      <c r="E20" s="21">
        <v>73685</v>
      </c>
      <c r="F20" s="21">
        <v>212455</v>
      </c>
      <c r="G20" s="21">
        <v>2143492</v>
      </c>
      <c r="H20" s="21">
        <v>532266.97</v>
      </c>
      <c r="I20" s="21">
        <v>426865</v>
      </c>
      <c r="J20" s="21">
        <v>1932591.76</v>
      </c>
      <c r="K20" s="21">
        <v>652758.68999999994</v>
      </c>
      <c r="L20" s="21">
        <v>743385.97</v>
      </c>
      <c r="M20" s="21">
        <v>4351174.16</v>
      </c>
      <c r="N20" s="21">
        <v>712516.53</v>
      </c>
      <c r="O20" s="21">
        <v>0</v>
      </c>
      <c r="P20" s="21">
        <f t="shared" si="2"/>
        <v>11781191.08</v>
      </c>
    </row>
    <row r="21" spans="1:16" x14ac:dyDescent="0.2">
      <c r="A21" s="26" t="s">
        <v>70</v>
      </c>
      <c r="B21" s="21">
        <v>6150000</v>
      </c>
      <c r="C21" s="21">
        <v>7468487</v>
      </c>
      <c r="D21" s="21">
        <v>0</v>
      </c>
      <c r="E21" s="21">
        <v>0</v>
      </c>
      <c r="F21" s="21">
        <v>0</v>
      </c>
      <c r="G21" s="21">
        <v>458735.49</v>
      </c>
      <c r="H21" s="21">
        <v>0</v>
      </c>
      <c r="I21" s="21">
        <v>679146.35</v>
      </c>
      <c r="J21" s="21">
        <v>473476.79</v>
      </c>
      <c r="K21" s="21">
        <v>95971.86</v>
      </c>
      <c r="L21" s="21">
        <v>3970021.96</v>
      </c>
      <c r="M21" s="21">
        <v>0</v>
      </c>
      <c r="N21" s="21">
        <v>430498.6</v>
      </c>
      <c r="O21" s="21">
        <v>0</v>
      </c>
      <c r="P21" s="21">
        <f t="shared" si="2"/>
        <v>6107851.0499999998</v>
      </c>
    </row>
    <row r="22" spans="1:16" x14ac:dyDescent="0.2">
      <c r="A22" s="26" t="s">
        <v>69</v>
      </c>
      <c r="B22" s="21">
        <v>12310000</v>
      </c>
      <c r="C22" s="21">
        <v>37141618</v>
      </c>
      <c r="D22" s="21">
        <v>0</v>
      </c>
      <c r="E22" s="21">
        <v>425972.33</v>
      </c>
      <c r="F22" s="21">
        <v>0</v>
      </c>
      <c r="G22" s="21">
        <v>677431.40999999992</v>
      </c>
      <c r="H22" s="21">
        <v>814958.73</v>
      </c>
      <c r="I22" s="21">
        <v>1470205.9</v>
      </c>
      <c r="J22" s="21">
        <v>2596937.06</v>
      </c>
      <c r="K22" s="21">
        <v>373327.38999999996</v>
      </c>
      <c r="L22" s="21">
        <v>127991.8</v>
      </c>
      <c r="M22" s="21">
        <v>2541784.2000000002</v>
      </c>
      <c r="N22" s="21">
        <v>3066668.18</v>
      </c>
      <c r="O22" s="21">
        <v>0</v>
      </c>
      <c r="P22" s="21">
        <f t="shared" si="2"/>
        <v>12095277</v>
      </c>
    </row>
    <row r="23" spans="1:16" x14ac:dyDescent="0.2">
      <c r="A23" s="26" t="s">
        <v>68</v>
      </c>
      <c r="B23" s="21">
        <v>20305727</v>
      </c>
      <c r="C23" s="21">
        <v>15986362.960000001</v>
      </c>
      <c r="D23" s="21">
        <v>911119.38</v>
      </c>
      <c r="E23" s="21">
        <v>137767.51999999999</v>
      </c>
      <c r="F23" s="21">
        <v>1848146.03</v>
      </c>
      <c r="G23" s="21">
        <v>930725.47</v>
      </c>
      <c r="H23" s="21">
        <v>900168.03</v>
      </c>
      <c r="I23" s="21">
        <v>983506.05</v>
      </c>
      <c r="J23" s="21">
        <v>1395631.05</v>
      </c>
      <c r="K23" s="21">
        <v>3072363.57</v>
      </c>
      <c r="L23" s="21">
        <v>1003525.4600000001</v>
      </c>
      <c r="M23" s="21">
        <v>990192.12</v>
      </c>
      <c r="N23" s="21">
        <v>1970019.0499999998</v>
      </c>
      <c r="O23" s="21">
        <v>0</v>
      </c>
      <c r="P23" s="21">
        <f t="shared" si="2"/>
        <v>14143163.73</v>
      </c>
    </row>
    <row r="24" spans="1:16" ht="16.149999999999999" customHeight="1" x14ac:dyDescent="0.2">
      <c r="A24" s="18" t="s">
        <v>67</v>
      </c>
      <c r="B24" s="21">
        <v>56320000</v>
      </c>
      <c r="C24" s="21">
        <v>13088266</v>
      </c>
      <c r="D24" s="21">
        <v>0</v>
      </c>
      <c r="E24" s="21">
        <v>247825.35</v>
      </c>
      <c r="F24" s="21">
        <v>393636.31000000006</v>
      </c>
      <c r="G24" s="21">
        <v>23836</v>
      </c>
      <c r="H24" s="21">
        <v>133324.69</v>
      </c>
      <c r="I24" s="21">
        <v>1340854.1499999999</v>
      </c>
      <c r="J24" s="21">
        <v>435425.82</v>
      </c>
      <c r="K24" s="21">
        <v>566237.04</v>
      </c>
      <c r="L24" s="21">
        <v>243072.44999999998</v>
      </c>
      <c r="M24" s="21">
        <v>12540.5</v>
      </c>
      <c r="N24" s="21">
        <v>1849279.7399999998</v>
      </c>
      <c r="O24" s="21">
        <v>0</v>
      </c>
      <c r="P24" s="21">
        <f t="shared" si="2"/>
        <v>5246032.05</v>
      </c>
    </row>
    <row r="25" spans="1:16" x14ac:dyDescent="0.2">
      <c r="A25" s="18" t="s">
        <v>66</v>
      </c>
      <c r="B25" s="21">
        <v>114226709</v>
      </c>
      <c r="C25" s="21">
        <v>182999656</v>
      </c>
      <c r="D25" s="21">
        <v>0</v>
      </c>
      <c r="E25" s="21">
        <v>287913.68</v>
      </c>
      <c r="F25" s="21">
        <v>336435</v>
      </c>
      <c r="G25" s="21">
        <v>200994.4</v>
      </c>
      <c r="H25" s="21">
        <v>1473829.8900000001</v>
      </c>
      <c r="I25" s="21">
        <v>9160749.1099999994</v>
      </c>
      <c r="J25" s="21">
        <v>1385932.85</v>
      </c>
      <c r="K25" s="21">
        <v>13771571.92</v>
      </c>
      <c r="L25" s="21">
        <v>19785817.309999999</v>
      </c>
      <c r="M25" s="21">
        <v>32781056.289999999</v>
      </c>
      <c r="N25" s="21">
        <v>40835598.039999999</v>
      </c>
      <c r="O25" s="21">
        <v>0</v>
      </c>
      <c r="P25" s="21">
        <f t="shared" si="2"/>
        <v>120019898.48999998</v>
      </c>
    </row>
    <row r="26" spans="1:16" x14ac:dyDescent="0.2">
      <c r="A26" s="18" t="s">
        <v>65</v>
      </c>
      <c r="B26" s="21">
        <v>64800000</v>
      </c>
      <c r="C26" s="21">
        <v>56104074</v>
      </c>
      <c r="D26" s="21">
        <v>1718988.6</v>
      </c>
      <c r="E26" s="21">
        <v>2146781.0799999996</v>
      </c>
      <c r="F26" s="21">
        <v>1907316.6</v>
      </c>
      <c r="G26" s="21">
        <v>3496623.2</v>
      </c>
      <c r="H26" s="21">
        <v>481735</v>
      </c>
      <c r="I26" s="21">
        <v>4123392</v>
      </c>
      <c r="J26" s="21">
        <v>4664882.46</v>
      </c>
      <c r="K26" s="21">
        <v>951958.44000000006</v>
      </c>
      <c r="L26" s="21">
        <v>6879093.1999999993</v>
      </c>
      <c r="M26" s="21">
        <v>1317853.5</v>
      </c>
      <c r="N26" s="21">
        <v>7213576.8799999999</v>
      </c>
      <c r="O26" s="21">
        <v>0</v>
      </c>
      <c r="P26" s="21">
        <f t="shared" si="2"/>
        <v>34902200.960000001</v>
      </c>
    </row>
    <row r="27" spans="1:16" x14ac:dyDescent="0.2">
      <c r="A27" s="23" t="s">
        <v>64</v>
      </c>
      <c r="B27" s="22">
        <f t="shared" ref="B27:P27" si="3">B36+B34+B33+B32+B31+B30+B29+B28+B35</f>
        <v>51537600</v>
      </c>
      <c r="C27" s="22">
        <f t="shared" si="3"/>
        <v>55294588</v>
      </c>
      <c r="D27" s="22">
        <f t="shared" si="3"/>
        <v>949000</v>
      </c>
      <c r="E27" s="22">
        <f t="shared" si="3"/>
        <v>976679.1</v>
      </c>
      <c r="F27" s="22">
        <f t="shared" si="3"/>
        <v>1197717.26</v>
      </c>
      <c r="G27" s="22">
        <f t="shared" si="3"/>
        <v>1303619.3700000001</v>
      </c>
      <c r="H27" s="22">
        <f t="shared" si="3"/>
        <v>2075804.86</v>
      </c>
      <c r="I27" s="22">
        <f t="shared" si="3"/>
        <v>2924949.8699999996</v>
      </c>
      <c r="J27" s="22">
        <f t="shared" si="3"/>
        <v>3231317.15</v>
      </c>
      <c r="K27" s="22">
        <f t="shared" si="3"/>
        <v>1899448</v>
      </c>
      <c r="L27" s="22">
        <f t="shared" si="3"/>
        <v>4964111.71</v>
      </c>
      <c r="M27" s="22">
        <f t="shared" si="3"/>
        <v>11027197.65</v>
      </c>
      <c r="N27" s="22">
        <f t="shared" si="3"/>
        <v>6643497.1000000006</v>
      </c>
      <c r="O27" s="22">
        <f t="shared" si="3"/>
        <v>0</v>
      </c>
      <c r="P27" s="22">
        <f t="shared" si="3"/>
        <v>37193342.07</v>
      </c>
    </row>
    <row r="28" spans="1:16" ht="10.9" customHeight="1" x14ac:dyDescent="0.2">
      <c r="A28" s="27" t="s">
        <v>63</v>
      </c>
      <c r="B28" s="21">
        <v>2010000</v>
      </c>
      <c r="C28" s="21">
        <v>4127856</v>
      </c>
      <c r="D28" s="21">
        <v>0</v>
      </c>
      <c r="E28" s="21">
        <v>71079.100000000006</v>
      </c>
      <c r="F28" s="21">
        <v>30975</v>
      </c>
      <c r="G28" s="21">
        <v>418919.02</v>
      </c>
      <c r="H28" s="21">
        <v>74528.800000000003</v>
      </c>
      <c r="I28" s="21">
        <v>140420</v>
      </c>
      <c r="J28" s="21">
        <v>384406.32</v>
      </c>
      <c r="K28" s="21">
        <v>0</v>
      </c>
      <c r="L28" s="21">
        <v>218781.28</v>
      </c>
      <c r="M28" s="21">
        <v>552031.14</v>
      </c>
      <c r="N28" s="21">
        <v>902545.19000000006</v>
      </c>
      <c r="O28" s="21">
        <v>0</v>
      </c>
      <c r="P28" s="21">
        <f t="shared" ref="P28:P36" si="4">D28+E28+F28+G28+H28+I28+J28+K28+L28+M28+N28+O28</f>
        <v>2793685.85</v>
      </c>
    </row>
    <row r="29" spans="1:16" ht="10.9" customHeight="1" x14ac:dyDescent="0.2">
      <c r="A29" s="29" t="s">
        <v>62</v>
      </c>
      <c r="B29" s="21">
        <v>1400000</v>
      </c>
      <c r="C29" s="21">
        <v>1783439</v>
      </c>
      <c r="D29" s="21">
        <v>0</v>
      </c>
      <c r="E29" s="21">
        <v>0</v>
      </c>
      <c r="F29" s="21">
        <v>0</v>
      </c>
      <c r="G29" s="21">
        <v>248083.20000000001</v>
      </c>
      <c r="H29" s="21">
        <v>0</v>
      </c>
      <c r="I29" s="21">
        <v>248390</v>
      </c>
      <c r="J29" s="21">
        <v>1321.6</v>
      </c>
      <c r="K29" s="21">
        <v>0</v>
      </c>
      <c r="L29" s="21">
        <v>405389</v>
      </c>
      <c r="M29" s="21">
        <v>743.4</v>
      </c>
      <c r="N29" s="21">
        <v>286740</v>
      </c>
      <c r="O29" s="21">
        <v>0</v>
      </c>
      <c r="P29" s="21">
        <f t="shared" si="4"/>
        <v>1190667.2000000002</v>
      </c>
    </row>
    <row r="30" spans="1:16" ht="10.9" customHeight="1" x14ac:dyDescent="0.2">
      <c r="A30" s="27" t="s">
        <v>61</v>
      </c>
      <c r="B30" s="21">
        <v>3620000</v>
      </c>
      <c r="C30" s="21">
        <v>1698689</v>
      </c>
      <c r="D30" s="21">
        <v>0</v>
      </c>
      <c r="E30" s="21">
        <v>0</v>
      </c>
      <c r="F30" s="21">
        <v>0</v>
      </c>
      <c r="G30" s="21">
        <v>0</v>
      </c>
      <c r="H30" s="21">
        <v>227541.4</v>
      </c>
      <c r="I30" s="21">
        <v>98976.04</v>
      </c>
      <c r="J30" s="21">
        <v>0</v>
      </c>
      <c r="K30" s="21">
        <v>6900</v>
      </c>
      <c r="L30" s="21">
        <v>28025</v>
      </c>
      <c r="M30" s="21">
        <v>123900</v>
      </c>
      <c r="N30" s="21">
        <v>1030918.7999999999</v>
      </c>
      <c r="O30" s="21">
        <v>0</v>
      </c>
      <c r="P30" s="21">
        <f t="shared" si="4"/>
        <v>1516261.24</v>
      </c>
    </row>
    <row r="31" spans="1:16" ht="10.9" customHeight="1" x14ac:dyDescent="0.2">
      <c r="A31" s="29" t="s">
        <v>60</v>
      </c>
      <c r="B31" s="21">
        <v>100000</v>
      </c>
      <c r="C31" s="21">
        <v>184000</v>
      </c>
      <c r="D31" s="21">
        <v>0</v>
      </c>
      <c r="E31" s="21">
        <v>0</v>
      </c>
      <c r="F31" s="21">
        <v>0</v>
      </c>
      <c r="G31" s="21">
        <v>33754.400000000001</v>
      </c>
      <c r="H31" s="21">
        <v>0</v>
      </c>
      <c r="I31" s="21">
        <v>0</v>
      </c>
      <c r="J31" s="21">
        <v>0</v>
      </c>
      <c r="K31" s="21">
        <v>129960</v>
      </c>
      <c r="L31" s="21">
        <v>0</v>
      </c>
      <c r="M31" s="21">
        <v>0</v>
      </c>
      <c r="N31" s="21">
        <v>0</v>
      </c>
      <c r="O31" s="21">
        <v>0</v>
      </c>
      <c r="P31" s="21">
        <f t="shared" si="4"/>
        <v>163714.4</v>
      </c>
    </row>
    <row r="32" spans="1:16" ht="10.9" customHeight="1" x14ac:dyDescent="0.2">
      <c r="A32" s="27" t="s">
        <v>59</v>
      </c>
      <c r="B32" s="21">
        <v>950000</v>
      </c>
      <c r="C32" s="21">
        <v>687642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3044.4</v>
      </c>
      <c r="J32" s="21">
        <v>1646.1</v>
      </c>
      <c r="K32" s="21">
        <v>0</v>
      </c>
      <c r="L32" s="21">
        <v>85136.43</v>
      </c>
      <c r="M32" s="21">
        <v>0</v>
      </c>
      <c r="N32" s="21">
        <v>0</v>
      </c>
      <c r="O32" s="21">
        <v>0</v>
      </c>
      <c r="P32" s="21">
        <f t="shared" si="4"/>
        <v>89826.93</v>
      </c>
    </row>
    <row r="33" spans="1:16" ht="10.9" customHeight="1" x14ac:dyDescent="0.2">
      <c r="A33" s="27" t="s">
        <v>58</v>
      </c>
      <c r="B33" s="21">
        <v>860000</v>
      </c>
      <c r="C33" s="21">
        <v>810347</v>
      </c>
      <c r="D33" s="21">
        <v>0</v>
      </c>
      <c r="E33" s="21">
        <v>0</v>
      </c>
      <c r="F33" s="21">
        <v>0</v>
      </c>
      <c r="G33" s="21">
        <v>0</v>
      </c>
      <c r="H33" s="21">
        <v>7461.51</v>
      </c>
      <c r="I33" s="21">
        <v>62245</v>
      </c>
      <c r="J33" s="21">
        <v>93985.819999999992</v>
      </c>
      <c r="K33" s="21">
        <v>0</v>
      </c>
      <c r="L33" s="21">
        <v>162136.55000000002</v>
      </c>
      <c r="M33" s="21">
        <v>186723.20000000001</v>
      </c>
      <c r="N33" s="21">
        <v>52578.44</v>
      </c>
      <c r="O33" s="21">
        <v>0</v>
      </c>
      <c r="P33" s="21">
        <f t="shared" si="4"/>
        <v>565130.52</v>
      </c>
    </row>
    <row r="34" spans="1:16" ht="10.9" customHeight="1" x14ac:dyDescent="0.2">
      <c r="A34" s="27" t="s">
        <v>57</v>
      </c>
      <c r="B34" s="21">
        <v>29487600</v>
      </c>
      <c r="C34" s="21">
        <v>27084427</v>
      </c>
      <c r="D34" s="21">
        <v>949000</v>
      </c>
      <c r="E34" s="21">
        <v>905600</v>
      </c>
      <c r="F34" s="21">
        <v>970504.7</v>
      </c>
      <c r="G34" s="21">
        <v>552000.37</v>
      </c>
      <c r="H34" s="21">
        <v>1468853.54</v>
      </c>
      <c r="I34" s="21">
        <v>1365248.94</v>
      </c>
      <c r="J34" s="21">
        <v>1354694.24</v>
      </c>
      <c r="K34" s="21">
        <v>1420500</v>
      </c>
      <c r="L34" s="21">
        <v>2078551.68</v>
      </c>
      <c r="M34" s="21">
        <v>6436340.1900000004</v>
      </c>
      <c r="N34" s="21">
        <v>1890540.8</v>
      </c>
      <c r="O34" s="21">
        <v>0</v>
      </c>
      <c r="P34" s="21">
        <f t="shared" si="4"/>
        <v>19391834.460000001</v>
      </c>
    </row>
    <row r="35" spans="1:16" ht="10.9" customHeight="1" x14ac:dyDescent="0.2">
      <c r="A35" s="27" t="s">
        <v>56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f t="shared" si="4"/>
        <v>0</v>
      </c>
    </row>
    <row r="36" spans="1:16" ht="10.9" customHeight="1" x14ac:dyDescent="0.2">
      <c r="A36" s="29" t="s">
        <v>55</v>
      </c>
      <c r="B36" s="21">
        <v>13110000</v>
      </c>
      <c r="C36" s="21">
        <v>18918188</v>
      </c>
      <c r="D36" s="21">
        <v>0</v>
      </c>
      <c r="E36" s="21">
        <v>0</v>
      </c>
      <c r="F36" s="21">
        <v>196237.56</v>
      </c>
      <c r="G36" s="21">
        <v>50862.38</v>
      </c>
      <c r="H36" s="21">
        <v>297419.61000000004</v>
      </c>
      <c r="I36" s="21">
        <v>1006625.4899999999</v>
      </c>
      <c r="J36" s="21">
        <v>1395263.07</v>
      </c>
      <c r="K36" s="21">
        <v>342088</v>
      </c>
      <c r="L36" s="21">
        <v>1986091.77</v>
      </c>
      <c r="M36" s="21">
        <v>3727459.7199999993</v>
      </c>
      <c r="N36" s="21">
        <v>2480173.87</v>
      </c>
      <c r="O36" s="21">
        <v>0</v>
      </c>
      <c r="P36" s="21">
        <f t="shared" si="4"/>
        <v>11482221.469999999</v>
      </c>
    </row>
    <row r="37" spans="1:16" ht="9.6" customHeight="1" x14ac:dyDescent="0.2">
      <c r="A37" s="28" t="s">
        <v>54</v>
      </c>
      <c r="B37" s="22">
        <f t="shared" ref="B37:P37" si="5">B38+B39+B41+B43+B44+B45+B40+B42</f>
        <v>1171210324</v>
      </c>
      <c r="C37" s="22">
        <f t="shared" si="5"/>
        <v>1220588620</v>
      </c>
      <c r="D37" s="22">
        <f t="shared" si="5"/>
        <v>60357670.049999997</v>
      </c>
      <c r="E37" s="22">
        <f t="shared" si="5"/>
        <v>72154030.430000007</v>
      </c>
      <c r="F37" s="22">
        <f t="shared" si="5"/>
        <v>151363786.56</v>
      </c>
      <c r="G37" s="22">
        <f t="shared" si="5"/>
        <v>90182251.200000003</v>
      </c>
      <c r="H37" s="22">
        <f t="shared" si="5"/>
        <v>84744944.049999997</v>
      </c>
      <c r="I37" s="22">
        <f t="shared" si="5"/>
        <v>85743322.709999993</v>
      </c>
      <c r="J37" s="22">
        <f t="shared" si="5"/>
        <v>103198527.38</v>
      </c>
      <c r="K37" s="22">
        <f t="shared" si="5"/>
        <v>81703496.359999999</v>
      </c>
      <c r="L37" s="22">
        <f t="shared" si="5"/>
        <v>108608561.7</v>
      </c>
      <c r="M37" s="22">
        <f t="shared" si="5"/>
        <v>102430496.37</v>
      </c>
      <c r="N37" s="22">
        <f t="shared" si="5"/>
        <v>102314040.48</v>
      </c>
      <c r="O37" s="22">
        <f t="shared" si="5"/>
        <v>0</v>
      </c>
      <c r="P37" s="22">
        <f t="shared" si="5"/>
        <v>1042801127.2900001</v>
      </c>
    </row>
    <row r="38" spans="1:16" x14ac:dyDescent="0.2">
      <c r="A38" s="27" t="s">
        <v>53</v>
      </c>
      <c r="B38" s="21">
        <v>184456250</v>
      </c>
      <c r="C38" s="21">
        <v>221834546</v>
      </c>
      <c r="D38" s="21">
        <v>0</v>
      </c>
      <c r="E38" s="21">
        <v>0</v>
      </c>
      <c r="F38" s="21">
        <v>34387339.5</v>
      </c>
      <c r="G38" s="21">
        <v>10856754.82</v>
      </c>
      <c r="H38" s="21">
        <v>5419447.6699999999</v>
      </c>
      <c r="I38" s="21">
        <v>6417826.3300000001</v>
      </c>
      <c r="J38" s="21">
        <v>23873031</v>
      </c>
      <c r="K38" s="21">
        <v>2399999.98</v>
      </c>
      <c r="L38" s="21">
        <v>29261065.32</v>
      </c>
      <c r="M38" s="21">
        <v>11104999.99</v>
      </c>
      <c r="N38" s="21">
        <v>6744398.6600000001</v>
      </c>
      <c r="O38" s="21">
        <v>0</v>
      </c>
      <c r="P38" s="21">
        <f t="shared" ref="P38:P45" si="6">D38+E38+F38+G38+H38+I38+J38+K38+L38+M38+N38+O38</f>
        <v>130464863.27</v>
      </c>
    </row>
    <row r="39" spans="1:16" ht="16.5" x14ac:dyDescent="0.2">
      <c r="A39" s="27" t="s">
        <v>52</v>
      </c>
      <c r="B39" s="21">
        <v>570856474</v>
      </c>
      <c r="C39" s="21">
        <v>582856474</v>
      </c>
      <c r="D39" s="21">
        <v>47085409.549999997</v>
      </c>
      <c r="E39" s="21">
        <v>47085405.539999999</v>
      </c>
      <c r="F39" s="21">
        <v>47085405.539999999</v>
      </c>
      <c r="G39" s="21">
        <v>47085405.539999999</v>
      </c>
      <c r="H39" s="21">
        <v>47085405.539999999</v>
      </c>
      <c r="I39" s="21">
        <v>47085405.539999999</v>
      </c>
      <c r="J39" s="21">
        <v>47085405.539999999</v>
      </c>
      <c r="K39" s="21">
        <v>47085405.539999999</v>
      </c>
      <c r="L39" s="21">
        <v>47085405.539999999</v>
      </c>
      <c r="M39" s="21">
        <v>59085405.540000007</v>
      </c>
      <c r="N39" s="21">
        <v>52917012.980000004</v>
      </c>
      <c r="O39" s="21">
        <v>0</v>
      </c>
      <c r="P39" s="21">
        <f t="shared" si="6"/>
        <v>535771072.3900001</v>
      </c>
    </row>
    <row r="40" spans="1:16" ht="16.5" x14ac:dyDescent="0.2">
      <c r="A40" s="27" t="s">
        <v>51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f t="shared" si="6"/>
        <v>0</v>
      </c>
    </row>
    <row r="41" spans="1:16" ht="16.5" x14ac:dyDescent="0.2">
      <c r="A41" s="27" t="s">
        <v>50</v>
      </c>
      <c r="B41" s="21">
        <v>169657636</v>
      </c>
      <c r="C41" s="21">
        <v>169657636</v>
      </c>
      <c r="D41" s="21">
        <v>13272260.5</v>
      </c>
      <c r="E41" s="21">
        <v>13272260.5</v>
      </c>
      <c r="F41" s="21">
        <v>13272260.5</v>
      </c>
      <c r="G41" s="21">
        <v>13272260.5</v>
      </c>
      <c r="H41" s="21">
        <v>13272260.5</v>
      </c>
      <c r="I41" s="21">
        <v>13272260.5</v>
      </c>
      <c r="J41" s="21">
        <v>13272260.5</v>
      </c>
      <c r="K41" s="21">
        <v>13272260.5</v>
      </c>
      <c r="L41" s="21">
        <v>13272260.5</v>
      </c>
      <c r="M41" s="21">
        <v>13272260.5</v>
      </c>
      <c r="N41" s="21">
        <v>23662770.5</v>
      </c>
      <c r="O41" s="21">
        <v>0</v>
      </c>
      <c r="P41" s="21">
        <f t="shared" si="6"/>
        <v>156385375.5</v>
      </c>
    </row>
    <row r="42" spans="1:16" ht="16.5" x14ac:dyDescent="0.2">
      <c r="A42" s="27" t="s">
        <v>49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f t="shared" si="6"/>
        <v>0</v>
      </c>
    </row>
    <row r="43" spans="1:16" x14ac:dyDescent="0.2">
      <c r="A43" s="26" t="s">
        <v>48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f t="shared" si="6"/>
        <v>0</v>
      </c>
    </row>
    <row r="44" spans="1:16" x14ac:dyDescent="0.2">
      <c r="A44" s="18" t="s">
        <v>47</v>
      </c>
      <c r="B44" s="21">
        <v>11556832</v>
      </c>
      <c r="C44" s="21">
        <v>11556832</v>
      </c>
      <c r="D44" s="21">
        <v>0</v>
      </c>
      <c r="E44" s="21">
        <v>11511654.390000001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f t="shared" si="6"/>
        <v>11511654.390000001</v>
      </c>
    </row>
    <row r="45" spans="1:16" ht="16.5" x14ac:dyDescent="0.2">
      <c r="A45" s="18" t="s">
        <v>46</v>
      </c>
      <c r="B45" s="21">
        <v>234683132</v>
      </c>
      <c r="C45" s="21">
        <v>234683132</v>
      </c>
      <c r="D45" s="21">
        <v>0</v>
      </c>
      <c r="E45" s="21">
        <v>284710</v>
      </c>
      <c r="F45" s="21">
        <v>56618781.019999996</v>
      </c>
      <c r="G45" s="21">
        <v>18967830.34</v>
      </c>
      <c r="H45" s="21">
        <v>18967830.34</v>
      </c>
      <c r="I45" s="21">
        <v>18967830.34</v>
      </c>
      <c r="J45" s="21">
        <v>18967830.34</v>
      </c>
      <c r="K45" s="21">
        <v>18945830.34</v>
      </c>
      <c r="L45" s="21">
        <v>18989830.34</v>
      </c>
      <c r="M45" s="21">
        <v>18967830.34</v>
      </c>
      <c r="N45" s="21">
        <v>18989858.34</v>
      </c>
      <c r="O45" s="21">
        <v>0</v>
      </c>
      <c r="P45" s="21">
        <f t="shared" si="6"/>
        <v>208668161.74000001</v>
      </c>
    </row>
    <row r="46" spans="1:16" s="7" customFormat="1" ht="15" x14ac:dyDescent="0.2">
      <c r="A46" s="23" t="s">
        <v>45</v>
      </c>
      <c r="B46" s="22">
        <f t="shared" ref="B46:P46" si="7">SUM(B47:B52)</f>
        <v>22098250</v>
      </c>
      <c r="C46" s="22">
        <f t="shared" si="7"/>
        <v>23372975</v>
      </c>
      <c r="D46" s="22">
        <f t="shared" si="7"/>
        <v>1666666.67</v>
      </c>
      <c r="E46" s="22">
        <f t="shared" si="7"/>
        <v>1666666.67</v>
      </c>
      <c r="F46" s="22">
        <f t="shared" si="7"/>
        <v>1666666.67</v>
      </c>
      <c r="G46" s="22">
        <f t="shared" si="7"/>
        <v>1666666.67</v>
      </c>
      <c r="H46" s="22">
        <f t="shared" si="7"/>
        <v>1666666.67</v>
      </c>
      <c r="I46" s="22">
        <f t="shared" si="7"/>
        <v>1666666.67</v>
      </c>
      <c r="J46" s="22">
        <f t="shared" si="7"/>
        <v>1666666.67</v>
      </c>
      <c r="K46" s="22">
        <f t="shared" si="7"/>
        <v>1666666.67</v>
      </c>
      <c r="L46" s="22">
        <f t="shared" si="7"/>
        <v>1666666.67</v>
      </c>
      <c r="M46" s="22">
        <f t="shared" si="7"/>
        <v>1666666.67</v>
      </c>
      <c r="N46" s="22">
        <f t="shared" si="7"/>
        <v>1666666.67</v>
      </c>
      <c r="O46" s="22">
        <f t="shared" si="7"/>
        <v>0</v>
      </c>
      <c r="P46" s="22">
        <f t="shared" si="7"/>
        <v>18333333.369999997</v>
      </c>
    </row>
    <row r="47" spans="1:16" x14ac:dyDescent="0.2">
      <c r="A47" s="18" t="s">
        <v>44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f t="shared" ref="P47:P52" si="8">D47+E47+F47+G47+H47+I47+J47+K47+L47+M47+N47+O47</f>
        <v>0</v>
      </c>
    </row>
    <row r="48" spans="1:16" x14ac:dyDescent="0.2">
      <c r="A48" s="18" t="s">
        <v>43</v>
      </c>
      <c r="B48" s="21">
        <v>22098250</v>
      </c>
      <c r="C48" s="21">
        <v>23372975</v>
      </c>
      <c r="D48" s="21">
        <v>1666666.67</v>
      </c>
      <c r="E48" s="21">
        <v>1666666.67</v>
      </c>
      <c r="F48" s="21">
        <v>1666666.67</v>
      </c>
      <c r="G48" s="21">
        <v>1666666.67</v>
      </c>
      <c r="H48" s="21">
        <v>1666666.67</v>
      </c>
      <c r="I48" s="21">
        <v>1666666.67</v>
      </c>
      <c r="J48" s="21">
        <v>1666666.67</v>
      </c>
      <c r="K48" s="21">
        <v>1666666.67</v>
      </c>
      <c r="L48" s="21">
        <v>1666666.67</v>
      </c>
      <c r="M48" s="21">
        <v>1666666.67</v>
      </c>
      <c r="N48" s="21">
        <v>1666666.67</v>
      </c>
      <c r="O48" s="21">
        <v>0</v>
      </c>
      <c r="P48" s="21">
        <f t="shared" si="8"/>
        <v>18333333.369999997</v>
      </c>
    </row>
    <row r="49" spans="1:16" ht="16.5" x14ac:dyDescent="0.2">
      <c r="A49" s="18" t="s">
        <v>42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f t="shared" si="8"/>
        <v>0</v>
      </c>
    </row>
    <row r="50" spans="1:16" ht="16.5" x14ac:dyDescent="0.2">
      <c r="A50" s="18" t="s">
        <v>41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f t="shared" si="8"/>
        <v>0</v>
      </c>
    </row>
    <row r="51" spans="1:16" x14ac:dyDescent="0.2">
      <c r="A51" s="18" t="s">
        <v>40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f t="shared" si="8"/>
        <v>0</v>
      </c>
    </row>
    <row r="52" spans="1:16" x14ac:dyDescent="0.2">
      <c r="A52" s="18" t="s">
        <v>39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f t="shared" si="8"/>
        <v>0</v>
      </c>
    </row>
    <row r="53" spans="1:16" ht="16.149999999999999" customHeight="1" x14ac:dyDescent="0.2">
      <c r="A53" s="23" t="s">
        <v>38</v>
      </c>
      <c r="B53" s="22">
        <f t="shared" ref="B53:P53" si="9">B54+B55+B57+B58+B59+B61+B56+B62+B60</f>
        <v>26410000</v>
      </c>
      <c r="C53" s="22">
        <f t="shared" si="9"/>
        <v>40021015</v>
      </c>
      <c r="D53" s="22">
        <f t="shared" si="9"/>
        <v>194849.2</v>
      </c>
      <c r="E53" s="22">
        <f t="shared" si="9"/>
        <v>0</v>
      </c>
      <c r="F53" s="22">
        <f t="shared" si="9"/>
        <v>0</v>
      </c>
      <c r="G53" s="22">
        <f t="shared" si="9"/>
        <v>0</v>
      </c>
      <c r="H53" s="22">
        <f t="shared" si="9"/>
        <v>0</v>
      </c>
      <c r="I53" s="22">
        <f t="shared" si="9"/>
        <v>1077494.4100000001</v>
      </c>
      <c r="J53" s="22">
        <f t="shared" si="9"/>
        <v>988620.65999999992</v>
      </c>
      <c r="K53" s="22">
        <f t="shared" si="9"/>
        <v>16758278</v>
      </c>
      <c r="L53" s="22">
        <f t="shared" si="9"/>
        <v>0</v>
      </c>
      <c r="M53" s="22">
        <f t="shared" si="9"/>
        <v>183751.63</v>
      </c>
      <c r="N53" s="22">
        <f t="shared" si="9"/>
        <v>5607253.1499999994</v>
      </c>
      <c r="O53" s="22">
        <f t="shared" si="9"/>
        <v>0</v>
      </c>
      <c r="P53" s="22">
        <f t="shared" si="9"/>
        <v>24810247.050000001</v>
      </c>
    </row>
    <row r="54" spans="1:16" ht="10.9" customHeight="1" x14ac:dyDescent="0.2">
      <c r="A54" s="26" t="s">
        <v>37</v>
      </c>
      <c r="B54" s="21">
        <v>8100000</v>
      </c>
      <c r="C54" s="21">
        <v>14060697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140249.96</v>
      </c>
      <c r="J54" s="21">
        <v>0</v>
      </c>
      <c r="K54" s="21">
        <v>11813</v>
      </c>
      <c r="L54" s="21">
        <v>0</v>
      </c>
      <c r="M54" s="21">
        <v>144831.69</v>
      </c>
      <c r="N54" s="21">
        <v>4819966.8599999994</v>
      </c>
      <c r="O54" s="21">
        <v>0</v>
      </c>
      <c r="P54" s="21">
        <f t="shared" ref="P54:P62" si="10">D54+E54+F54+G54+H54+I54+J54+K54+L54+M54+N54+O54</f>
        <v>5116861.51</v>
      </c>
    </row>
    <row r="55" spans="1:16" ht="10.9" customHeight="1" x14ac:dyDescent="0.2">
      <c r="A55" s="18" t="s">
        <v>36</v>
      </c>
      <c r="B55" s="21">
        <v>1300000</v>
      </c>
      <c r="C55" s="21">
        <v>5708109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661857.96</v>
      </c>
      <c r="K55" s="21">
        <v>0</v>
      </c>
      <c r="L55" s="21">
        <v>0</v>
      </c>
      <c r="M55" s="21">
        <v>0</v>
      </c>
      <c r="N55" s="21">
        <v>684977.52999999991</v>
      </c>
      <c r="O55" s="21">
        <v>0</v>
      </c>
      <c r="P55" s="21">
        <f t="shared" si="10"/>
        <v>1346835.4899999998</v>
      </c>
    </row>
    <row r="56" spans="1:16" ht="10.9" customHeight="1" x14ac:dyDescent="0.2">
      <c r="A56" s="18" t="s">
        <v>35</v>
      </c>
      <c r="B56" s="21">
        <v>50000</v>
      </c>
      <c r="C56" s="21">
        <v>70000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f t="shared" si="10"/>
        <v>0</v>
      </c>
    </row>
    <row r="57" spans="1:16" ht="10.9" customHeight="1" x14ac:dyDescent="0.2">
      <c r="A57" s="18" t="s">
        <v>34</v>
      </c>
      <c r="B57" s="21">
        <v>10060000</v>
      </c>
      <c r="C57" s="21">
        <v>17336432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587579.58000000007</v>
      </c>
      <c r="J57" s="21">
        <v>191151.2</v>
      </c>
      <c r="K57" s="21">
        <v>16517700</v>
      </c>
      <c r="L57" s="21">
        <v>0</v>
      </c>
      <c r="M57" s="21">
        <v>0</v>
      </c>
      <c r="N57" s="21">
        <v>0</v>
      </c>
      <c r="O57" s="21">
        <v>0</v>
      </c>
      <c r="P57" s="21">
        <f t="shared" si="10"/>
        <v>17296430.780000001</v>
      </c>
    </row>
    <row r="58" spans="1:16" ht="10.9" customHeight="1" x14ac:dyDescent="0.2">
      <c r="A58" s="18" t="s">
        <v>33</v>
      </c>
      <c r="B58" s="21">
        <v>6480000</v>
      </c>
      <c r="C58" s="21">
        <v>2825777</v>
      </c>
      <c r="D58" s="21">
        <v>194849.2</v>
      </c>
      <c r="E58" s="21">
        <v>0</v>
      </c>
      <c r="F58" s="21">
        <v>0</v>
      </c>
      <c r="G58" s="21">
        <v>0</v>
      </c>
      <c r="H58" s="21">
        <v>0</v>
      </c>
      <c r="I58" s="21">
        <v>349664.87</v>
      </c>
      <c r="J58" s="21">
        <v>135611.5</v>
      </c>
      <c r="K58" s="21">
        <v>228765</v>
      </c>
      <c r="L58" s="21">
        <v>0</v>
      </c>
      <c r="M58" s="21">
        <v>38919.94</v>
      </c>
      <c r="N58" s="21">
        <v>102308.76</v>
      </c>
      <c r="O58" s="21">
        <v>0</v>
      </c>
      <c r="P58" s="21">
        <f t="shared" si="10"/>
        <v>1050119.27</v>
      </c>
    </row>
    <row r="59" spans="1:16" ht="10.9" customHeight="1" x14ac:dyDescent="0.2">
      <c r="A59" s="18" t="s">
        <v>32</v>
      </c>
      <c r="B59" s="21">
        <v>400000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f t="shared" si="10"/>
        <v>0</v>
      </c>
    </row>
    <row r="60" spans="1:16" ht="10.9" customHeight="1" x14ac:dyDescent="0.2">
      <c r="A60" s="26" t="s">
        <v>31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f t="shared" si="10"/>
        <v>0</v>
      </c>
    </row>
    <row r="61" spans="1:16" ht="10.9" customHeight="1" x14ac:dyDescent="0.2">
      <c r="A61" s="26" t="s">
        <v>30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f t="shared" si="10"/>
        <v>0</v>
      </c>
    </row>
    <row r="62" spans="1:16" ht="10.9" customHeight="1" x14ac:dyDescent="0.2">
      <c r="A62" s="18" t="s">
        <v>29</v>
      </c>
      <c r="B62" s="21">
        <v>20000</v>
      </c>
      <c r="C62" s="21">
        <v>20000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f t="shared" si="10"/>
        <v>0</v>
      </c>
    </row>
    <row r="63" spans="1:16" x14ac:dyDescent="0.2">
      <c r="A63" s="20" t="s">
        <v>28</v>
      </c>
      <c r="B63" s="22">
        <f t="shared" ref="B63:P63" si="11">B64+B65+B66+B67</f>
        <v>17100000</v>
      </c>
      <c r="C63" s="22">
        <f t="shared" si="11"/>
        <v>12387420</v>
      </c>
      <c r="D63" s="22">
        <f t="shared" si="11"/>
        <v>0</v>
      </c>
      <c r="E63" s="22">
        <f t="shared" si="11"/>
        <v>0</v>
      </c>
      <c r="F63" s="22">
        <f t="shared" si="11"/>
        <v>0</v>
      </c>
      <c r="G63" s="22">
        <f t="shared" si="11"/>
        <v>0</v>
      </c>
      <c r="H63" s="22">
        <f t="shared" si="11"/>
        <v>0</v>
      </c>
      <c r="I63" s="22">
        <f t="shared" si="11"/>
        <v>5099396.6500000004</v>
      </c>
      <c r="J63" s="22">
        <f t="shared" si="11"/>
        <v>0</v>
      </c>
      <c r="K63" s="22">
        <f t="shared" si="11"/>
        <v>1457604.6600000001</v>
      </c>
      <c r="L63" s="22">
        <f t="shared" si="11"/>
        <v>0</v>
      </c>
      <c r="M63" s="22">
        <f t="shared" si="11"/>
        <v>0</v>
      </c>
      <c r="N63" s="22">
        <f t="shared" si="11"/>
        <v>0</v>
      </c>
      <c r="O63" s="22">
        <f t="shared" si="11"/>
        <v>0</v>
      </c>
      <c r="P63" s="22">
        <f t="shared" si="11"/>
        <v>6557001.3100000005</v>
      </c>
    </row>
    <row r="64" spans="1:16" x14ac:dyDescent="0.2">
      <c r="A64" s="26" t="s">
        <v>27</v>
      </c>
      <c r="B64" s="21">
        <v>17000000</v>
      </c>
      <c r="C64" s="21">
        <v>12387420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5099396.6500000004</v>
      </c>
      <c r="J64" s="21">
        <v>0</v>
      </c>
      <c r="K64" s="21">
        <v>1457604.6600000001</v>
      </c>
      <c r="L64" s="21">
        <v>0</v>
      </c>
      <c r="M64" s="21">
        <v>0</v>
      </c>
      <c r="N64" s="21">
        <v>0</v>
      </c>
      <c r="O64" s="21">
        <v>0</v>
      </c>
      <c r="P64" s="21">
        <f>D64+E64+F64+G64+H64+I64+J64+K64+L64+M64+N64+O64</f>
        <v>6557001.3100000005</v>
      </c>
    </row>
    <row r="65" spans="1:16" x14ac:dyDescent="0.2">
      <c r="A65" s="26" t="s">
        <v>26</v>
      </c>
      <c r="B65" s="21">
        <v>100000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f>D65+E65+F65+G65+H65+I65+J65+K65+L65+M65+N65+O65</f>
        <v>0</v>
      </c>
    </row>
    <row r="66" spans="1:16" ht="19.149999999999999" customHeight="1" x14ac:dyDescent="0.2">
      <c r="A66" s="18" t="s">
        <v>25</v>
      </c>
      <c r="B66" s="21">
        <v>0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f>D66+E66+F66+G66+H66+I66+J66+K66+L66+M66+N66+O66</f>
        <v>0</v>
      </c>
    </row>
    <row r="67" spans="1:16" ht="17.45" customHeight="1" x14ac:dyDescent="0.2">
      <c r="A67" s="18" t="s">
        <v>24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f>D67+E67+F67+G67+H67+I67+J67+K67+L67+M67+N67+O67</f>
        <v>0</v>
      </c>
    </row>
    <row r="68" spans="1:16" ht="18" customHeight="1" x14ac:dyDescent="0.2">
      <c r="A68" s="23" t="s">
        <v>23</v>
      </c>
      <c r="B68" s="22">
        <f t="shared" ref="B68:P68" si="12">SUM(B69:B70)</f>
        <v>0</v>
      </c>
      <c r="C68" s="22">
        <f t="shared" si="12"/>
        <v>0</v>
      </c>
      <c r="D68" s="22">
        <f t="shared" si="12"/>
        <v>0</v>
      </c>
      <c r="E68" s="22">
        <f t="shared" si="12"/>
        <v>0</v>
      </c>
      <c r="F68" s="22">
        <f t="shared" si="12"/>
        <v>0</v>
      </c>
      <c r="G68" s="22">
        <f t="shared" si="12"/>
        <v>0</v>
      </c>
      <c r="H68" s="22">
        <f t="shared" si="12"/>
        <v>0</v>
      </c>
      <c r="I68" s="22">
        <f t="shared" si="12"/>
        <v>0</v>
      </c>
      <c r="J68" s="22">
        <f t="shared" si="12"/>
        <v>0</v>
      </c>
      <c r="K68" s="22">
        <f t="shared" si="12"/>
        <v>0</v>
      </c>
      <c r="L68" s="22">
        <f t="shared" si="12"/>
        <v>0</v>
      </c>
      <c r="M68" s="22">
        <f t="shared" si="12"/>
        <v>0</v>
      </c>
      <c r="N68" s="22">
        <f t="shared" si="12"/>
        <v>0</v>
      </c>
      <c r="O68" s="22">
        <f t="shared" si="12"/>
        <v>0</v>
      </c>
      <c r="P68" s="22">
        <f t="shared" si="12"/>
        <v>0</v>
      </c>
    </row>
    <row r="69" spans="1:16" ht="12.6" customHeight="1" x14ac:dyDescent="0.2">
      <c r="A69" s="26" t="s">
        <v>22</v>
      </c>
      <c r="B69" s="21">
        <f>IFERROR(VLOOKUP(#REF!,[1]SIGEF!#REF!,15,0),0)</f>
        <v>0</v>
      </c>
      <c r="C69" s="21">
        <f>IFERROR(VLOOKUP(#REF!,[1]SIGEF!#REF!,15,0),0)</f>
        <v>0</v>
      </c>
      <c r="D69" s="21">
        <f>IFERROR(VLOOKUP(#REF!,[1]SIGEF!#REF!,15,0),0)</f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f>D69+E69+F69+G69+H69+I69+J69+K69+L69+M69+N69+O69</f>
        <v>0</v>
      </c>
    </row>
    <row r="70" spans="1:16" ht="18.600000000000001" customHeight="1" x14ac:dyDescent="0.2">
      <c r="A70" s="18" t="s">
        <v>21</v>
      </c>
      <c r="B70" s="21">
        <f>IFERROR(VLOOKUP(#REF!,[1]SIGEF!#REF!,15,0),0)</f>
        <v>0</v>
      </c>
      <c r="C70" s="21">
        <f>IFERROR(VLOOKUP(#REF!,[1]SIGEF!#REF!,15,0),0)</f>
        <v>0</v>
      </c>
      <c r="D70" s="21">
        <f>IFERROR(VLOOKUP(#REF!,[1]SIGEF!#REF!,15,0),0)</f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f>D70+E70+F70+G70+H70+I70+J70+K70+L70+M70+N70+O70</f>
        <v>0</v>
      </c>
    </row>
    <row r="71" spans="1:16" ht="19.899999999999999" customHeight="1" x14ac:dyDescent="0.2">
      <c r="A71" s="20" t="s">
        <v>20</v>
      </c>
      <c r="B71" s="22">
        <f t="shared" ref="B71:P71" si="13">SUM(B72:B74)</f>
        <v>0</v>
      </c>
      <c r="C71" s="22">
        <f t="shared" si="13"/>
        <v>0</v>
      </c>
      <c r="D71" s="22">
        <f t="shared" si="13"/>
        <v>0</v>
      </c>
      <c r="E71" s="22">
        <f t="shared" si="13"/>
        <v>0</v>
      </c>
      <c r="F71" s="22">
        <f t="shared" si="13"/>
        <v>0</v>
      </c>
      <c r="G71" s="22">
        <f t="shared" si="13"/>
        <v>0</v>
      </c>
      <c r="H71" s="22">
        <f t="shared" si="13"/>
        <v>0</v>
      </c>
      <c r="I71" s="22">
        <f t="shared" si="13"/>
        <v>0</v>
      </c>
      <c r="J71" s="22">
        <f t="shared" si="13"/>
        <v>0</v>
      </c>
      <c r="K71" s="22">
        <f t="shared" si="13"/>
        <v>0</v>
      </c>
      <c r="L71" s="22">
        <f t="shared" si="13"/>
        <v>0</v>
      </c>
      <c r="M71" s="22">
        <f t="shared" si="13"/>
        <v>0</v>
      </c>
      <c r="N71" s="22">
        <f t="shared" si="13"/>
        <v>0</v>
      </c>
      <c r="O71" s="22">
        <f t="shared" si="13"/>
        <v>0</v>
      </c>
      <c r="P71" s="22">
        <f t="shared" si="13"/>
        <v>0</v>
      </c>
    </row>
    <row r="72" spans="1:16" ht="9.6" customHeight="1" x14ac:dyDescent="0.2">
      <c r="A72" s="18" t="s">
        <v>19</v>
      </c>
      <c r="B72" s="21">
        <f>IFERROR(VLOOKUP(#REF!,[1]SIGEF!#REF!,15,0),0)</f>
        <v>0</v>
      </c>
      <c r="C72" s="21">
        <f>IFERROR(VLOOKUP(#REF!,[1]SIGEF!#REF!,15,0),0)</f>
        <v>0</v>
      </c>
      <c r="D72" s="21">
        <f>IFERROR(VLOOKUP(#REF!,[1]SIGEF!#REF!,15,0),0)</f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f>D72+E72+F72+G72+H72+I72+J72+K72+L72+M72+N72+O72</f>
        <v>0</v>
      </c>
    </row>
    <row r="73" spans="1:16" ht="9.6" customHeight="1" x14ac:dyDescent="0.2">
      <c r="A73" s="18" t="s">
        <v>18</v>
      </c>
      <c r="B73" s="21">
        <f>IFERROR(VLOOKUP(#REF!,[1]SIGEF!#REF!,15,0),0)</f>
        <v>0</v>
      </c>
      <c r="C73" s="21">
        <f>IFERROR(VLOOKUP(#REF!,[1]SIGEF!#REF!,15,0),0)</f>
        <v>0</v>
      </c>
      <c r="D73" s="21">
        <f>IFERROR(VLOOKUP(#REF!,[1]SIGEF!#REF!,15,0),0)</f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f>D73+E73+F73+G73+H73+I73+J73+K73+L73+M73+N73+O73</f>
        <v>0</v>
      </c>
    </row>
    <row r="74" spans="1:16" ht="9.6" customHeight="1" x14ac:dyDescent="0.2">
      <c r="A74" s="18" t="s">
        <v>17</v>
      </c>
      <c r="B74" s="21">
        <f>IFERROR(VLOOKUP(#REF!,[1]SIGEF!#REF!,15,0),0)</f>
        <v>0</v>
      </c>
      <c r="C74" s="21">
        <f>IFERROR(VLOOKUP(#REF!,[1]SIGEF!#REF!,15,0),0)</f>
        <v>0</v>
      </c>
      <c r="D74" s="21">
        <f>IFERROR(VLOOKUP(#REF!,[1]SIGEF!#REF!,15,0),0)</f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f>D74+E74+F74+G74+H74+I74+J74+K74+L74+M74+N74+O74</f>
        <v>0</v>
      </c>
    </row>
    <row r="75" spans="1:16" x14ac:dyDescent="0.2">
      <c r="A75" s="25" t="s">
        <v>16</v>
      </c>
      <c r="B75" s="24">
        <f t="shared" ref="B75:P75" si="14">+B76+B79+B82</f>
        <v>0</v>
      </c>
      <c r="C75" s="24">
        <f t="shared" si="14"/>
        <v>0</v>
      </c>
      <c r="D75" s="24">
        <f t="shared" si="14"/>
        <v>0</v>
      </c>
      <c r="E75" s="24">
        <f t="shared" si="14"/>
        <v>0</v>
      </c>
      <c r="F75" s="24">
        <f t="shared" si="14"/>
        <v>0</v>
      </c>
      <c r="G75" s="24">
        <f t="shared" si="14"/>
        <v>0</v>
      </c>
      <c r="H75" s="24">
        <f t="shared" si="14"/>
        <v>0</v>
      </c>
      <c r="I75" s="24">
        <f t="shared" si="14"/>
        <v>0</v>
      </c>
      <c r="J75" s="24">
        <f t="shared" si="14"/>
        <v>0</v>
      </c>
      <c r="K75" s="24">
        <f t="shared" si="14"/>
        <v>0</v>
      </c>
      <c r="L75" s="24">
        <f t="shared" si="14"/>
        <v>0</v>
      </c>
      <c r="M75" s="24">
        <f t="shared" si="14"/>
        <v>0</v>
      </c>
      <c r="N75" s="24">
        <f t="shared" si="14"/>
        <v>0</v>
      </c>
      <c r="O75" s="24">
        <f t="shared" si="14"/>
        <v>0</v>
      </c>
      <c r="P75" s="24">
        <f t="shared" si="14"/>
        <v>0</v>
      </c>
    </row>
    <row r="76" spans="1:16" x14ac:dyDescent="0.2">
      <c r="A76" s="23" t="s">
        <v>15</v>
      </c>
      <c r="B76" s="22">
        <f t="shared" ref="B76:P76" si="15">SUM(B77:B78)</f>
        <v>0</v>
      </c>
      <c r="C76" s="22">
        <f t="shared" si="15"/>
        <v>0</v>
      </c>
      <c r="D76" s="22">
        <f t="shared" si="15"/>
        <v>0</v>
      </c>
      <c r="E76" s="22">
        <f t="shared" si="15"/>
        <v>0</v>
      </c>
      <c r="F76" s="22">
        <f t="shared" si="15"/>
        <v>0</v>
      </c>
      <c r="G76" s="22">
        <f t="shared" si="15"/>
        <v>0</v>
      </c>
      <c r="H76" s="22">
        <f t="shared" si="15"/>
        <v>0</v>
      </c>
      <c r="I76" s="22">
        <f t="shared" si="15"/>
        <v>0</v>
      </c>
      <c r="J76" s="22">
        <f t="shared" si="15"/>
        <v>0</v>
      </c>
      <c r="K76" s="22">
        <f t="shared" si="15"/>
        <v>0</v>
      </c>
      <c r="L76" s="22">
        <f t="shared" si="15"/>
        <v>0</v>
      </c>
      <c r="M76" s="22">
        <f t="shared" si="15"/>
        <v>0</v>
      </c>
      <c r="N76" s="22">
        <f t="shared" si="15"/>
        <v>0</v>
      </c>
      <c r="O76" s="22">
        <f t="shared" si="15"/>
        <v>0</v>
      </c>
      <c r="P76" s="22">
        <f t="shared" si="15"/>
        <v>0</v>
      </c>
    </row>
    <row r="77" spans="1:16" ht="10.9" customHeight="1" x14ac:dyDescent="0.2">
      <c r="A77" s="18" t="s">
        <v>14</v>
      </c>
      <c r="B77" s="21">
        <f>IFERROR(VLOOKUP(#REF!,[1]SIGEF!#REF!,14,0),0)</f>
        <v>0</v>
      </c>
      <c r="C77" s="21">
        <f>IFERROR(VLOOKUP(#REF!,[1]SIGEF!#REF!,14,0),0)</f>
        <v>0</v>
      </c>
      <c r="D77" s="21">
        <f>IFERROR(VLOOKUP(#REF!,[1]SIGEF!#REF!,14,0),0)</f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f>D77+E77+F77+G77+H77+I77+J77+K77+L77+M77+N77+O77</f>
        <v>0</v>
      </c>
    </row>
    <row r="78" spans="1:16" ht="10.9" customHeight="1" x14ac:dyDescent="0.2">
      <c r="A78" s="18" t="s">
        <v>13</v>
      </c>
      <c r="B78" s="21">
        <f>IFERROR(VLOOKUP(#REF!,[1]SIGEF!#REF!,14,0),0)</f>
        <v>0</v>
      </c>
      <c r="C78" s="21">
        <f>IFERROR(VLOOKUP(#REF!,[1]SIGEF!#REF!,14,0),0)</f>
        <v>0</v>
      </c>
      <c r="D78" s="21">
        <f>IFERROR(VLOOKUP(#REF!,[1]SIGEF!#REF!,14,0),0)</f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f>D78+E78+F78+G78+H78+I78+J78+K78+L78+M78+N78+O78</f>
        <v>0</v>
      </c>
    </row>
    <row r="79" spans="1:16" x14ac:dyDescent="0.2">
      <c r="A79" s="20" t="s">
        <v>12</v>
      </c>
      <c r="B79" s="22">
        <f t="shared" ref="B79:P79" si="16">SUM(B80:B81)</f>
        <v>0</v>
      </c>
      <c r="C79" s="22">
        <f t="shared" si="16"/>
        <v>0</v>
      </c>
      <c r="D79" s="22">
        <f t="shared" si="16"/>
        <v>0</v>
      </c>
      <c r="E79" s="22">
        <f t="shared" si="16"/>
        <v>0</v>
      </c>
      <c r="F79" s="22">
        <f t="shared" si="16"/>
        <v>0</v>
      </c>
      <c r="G79" s="22">
        <f t="shared" si="16"/>
        <v>0</v>
      </c>
      <c r="H79" s="22">
        <f t="shared" si="16"/>
        <v>0</v>
      </c>
      <c r="I79" s="22">
        <f t="shared" si="16"/>
        <v>0</v>
      </c>
      <c r="J79" s="22">
        <f t="shared" si="16"/>
        <v>0</v>
      </c>
      <c r="K79" s="22">
        <f t="shared" si="16"/>
        <v>0</v>
      </c>
      <c r="L79" s="22">
        <f t="shared" si="16"/>
        <v>0</v>
      </c>
      <c r="M79" s="22">
        <f t="shared" si="16"/>
        <v>0</v>
      </c>
      <c r="N79" s="22">
        <f t="shared" si="16"/>
        <v>0</v>
      </c>
      <c r="O79" s="22">
        <f t="shared" si="16"/>
        <v>0</v>
      </c>
      <c r="P79" s="22">
        <f t="shared" si="16"/>
        <v>0</v>
      </c>
    </row>
    <row r="80" spans="1:16" ht="12.6" customHeight="1" x14ac:dyDescent="0.2">
      <c r="A80" s="18" t="s">
        <v>11</v>
      </c>
      <c r="B80" s="21">
        <f>IFERROR(VLOOKUP(#REF!,[1]SIGEF!#REF!,15,0),0)</f>
        <v>0</v>
      </c>
      <c r="C80" s="21">
        <f>IFERROR(VLOOKUP(#REF!,[1]SIGEF!#REF!,15,0),0)</f>
        <v>0</v>
      </c>
      <c r="D80" s="21">
        <f>IFERROR(VLOOKUP(#REF!,[1]SIGEF!#REF!,15,0),0)</f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f>D80+E80+F80+G80+H80+I80+J80+K80+L80+M80+N80+O80</f>
        <v>0</v>
      </c>
    </row>
    <row r="81" spans="1:18" ht="12.6" customHeight="1" x14ac:dyDescent="0.2">
      <c r="A81" s="18" t="s">
        <v>10</v>
      </c>
      <c r="B81" s="17">
        <f>IFERROR(VLOOKUP(#REF!,[1]SIGEF!#REF!,15,0),0)</f>
        <v>0</v>
      </c>
      <c r="C81" s="17">
        <f>IFERROR(VLOOKUP(#REF!,[1]SIGEF!#REF!,15,0),0)</f>
        <v>0</v>
      </c>
      <c r="D81" s="17">
        <f>IFERROR(VLOOKUP(#REF!,[1]SIGEF!#REF!,15,0),0)</f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f>D81+E81+F81+G81+H81+I81+J81+K81+L81+M81+N81+O81</f>
        <v>0</v>
      </c>
    </row>
    <row r="82" spans="1:18" x14ac:dyDescent="0.2">
      <c r="A82" s="20" t="s">
        <v>9</v>
      </c>
      <c r="B82" s="19">
        <f t="shared" ref="B82:P82" si="17">+B83</f>
        <v>0</v>
      </c>
      <c r="C82" s="19">
        <f t="shared" si="17"/>
        <v>0</v>
      </c>
      <c r="D82" s="19">
        <f t="shared" si="17"/>
        <v>0</v>
      </c>
      <c r="E82" s="19">
        <f t="shared" si="17"/>
        <v>0</v>
      </c>
      <c r="F82" s="19">
        <f t="shared" si="17"/>
        <v>0</v>
      </c>
      <c r="G82" s="19">
        <f t="shared" si="17"/>
        <v>0</v>
      </c>
      <c r="H82" s="19">
        <f t="shared" si="17"/>
        <v>0</v>
      </c>
      <c r="I82" s="19">
        <f t="shared" si="17"/>
        <v>0</v>
      </c>
      <c r="J82" s="19">
        <f t="shared" si="17"/>
        <v>0</v>
      </c>
      <c r="K82" s="19">
        <f t="shared" si="17"/>
        <v>0</v>
      </c>
      <c r="L82" s="19">
        <f t="shared" si="17"/>
        <v>0</v>
      </c>
      <c r="M82" s="19">
        <f t="shared" si="17"/>
        <v>0</v>
      </c>
      <c r="N82" s="19">
        <f t="shared" si="17"/>
        <v>0</v>
      </c>
      <c r="O82" s="19">
        <f t="shared" si="17"/>
        <v>0</v>
      </c>
      <c r="P82" s="19">
        <f t="shared" si="17"/>
        <v>0</v>
      </c>
    </row>
    <row r="83" spans="1:18" x14ac:dyDescent="0.2">
      <c r="A83" s="18" t="s">
        <v>8</v>
      </c>
      <c r="B83" s="17">
        <f>IFERROR(VLOOKUP(#REF!,[1]SIGEF!#REF!,15,0),0)</f>
        <v>0</v>
      </c>
      <c r="C83" s="17">
        <f>IFERROR(VLOOKUP(#REF!,[1]SIGEF!#REF!,15,0),0)</f>
        <v>0</v>
      </c>
      <c r="D83" s="17">
        <f>IFERROR(VLOOKUP(#REF!,[1]SIGEF!#REF!,15,0),0)</f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f>D83+E83+F83+G83+H83+I83+J83+K83+L83+M83+N83+O83</f>
        <v>0</v>
      </c>
    </row>
    <row r="84" spans="1:18" x14ac:dyDescent="0.2">
      <c r="A84" s="16" t="s">
        <v>7</v>
      </c>
      <c r="B84" s="15">
        <f t="shared" ref="B84:P84" si="18">B11+B17+B27+B37+B46+B53+B63</f>
        <v>2769626890</v>
      </c>
      <c r="C84" s="15">
        <f t="shared" si="18"/>
        <v>2854134197.96</v>
      </c>
      <c r="D84" s="15">
        <f t="shared" si="18"/>
        <v>139993958.76999995</v>
      </c>
      <c r="E84" s="15">
        <f t="shared" si="18"/>
        <v>155197485.41</v>
      </c>
      <c r="F84" s="15">
        <f t="shared" si="18"/>
        <v>240282305.78999999</v>
      </c>
      <c r="G84" s="15">
        <f t="shared" si="18"/>
        <v>182427191.54999998</v>
      </c>
      <c r="H84" s="15">
        <f t="shared" si="18"/>
        <v>224269525.16999999</v>
      </c>
      <c r="I84" s="15">
        <f t="shared" si="18"/>
        <v>192643776.14000002</v>
      </c>
      <c r="J84" s="15">
        <f t="shared" si="18"/>
        <v>200414338.13999999</v>
      </c>
      <c r="K84" s="15">
        <f t="shared" si="18"/>
        <v>213186037.06999999</v>
      </c>
      <c r="L84" s="15">
        <f t="shared" si="18"/>
        <v>228942941.28</v>
      </c>
      <c r="M84" s="15">
        <f t="shared" si="18"/>
        <v>301853616.69</v>
      </c>
      <c r="N84" s="15">
        <f t="shared" si="18"/>
        <v>321069950.50999993</v>
      </c>
      <c r="O84" s="15">
        <f t="shared" si="18"/>
        <v>0</v>
      </c>
      <c r="P84" s="15">
        <f t="shared" si="18"/>
        <v>2400281126.52</v>
      </c>
      <c r="Q84" s="14"/>
      <c r="R84" s="13"/>
    </row>
    <row r="85" spans="1:18" ht="12" customHeight="1" x14ac:dyDescent="0.2">
      <c r="A85" s="43" t="s">
        <v>6</v>
      </c>
      <c r="B85" s="43"/>
      <c r="C85" s="43"/>
      <c r="D85" s="43"/>
      <c r="E85" s="43"/>
      <c r="F85" s="43"/>
      <c r="G85" s="43"/>
      <c r="H85" s="43"/>
      <c r="I85" s="43"/>
      <c r="J85" s="43"/>
      <c r="K85" s="3"/>
      <c r="L85" s="3"/>
      <c r="M85" s="3"/>
      <c r="N85" s="3"/>
      <c r="O85" s="3"/>
      <c r="P85" s="3"/>
    </row>
    <row r="86" spans="1:18" ht="14.25" customHeight="1" x14ac:dyDescent="0.2">
      <c r="A86" s="50" t="s">
        <v>5</v>
      </c>
      <c r="B86" s="50"/>
      <c r="C86" s="50"/>
      <c r="D86" s="50"/>
      <c r="E86" s="50"/>
      <c r="F86" s="50"/>
      <c r="G86" s="50"/>
      <c r="H86" s="50"/>
      <c r="I86" s="50"/>
      <c r="J86" s="50"/>
      <c r="K86" s="3"/>
      <c r="L86" s="3"/>
      <c r="M86" s="3"/>
      <c r="N86" s="3"/>
      <c r="O86" s="3"/>
      <c r="P86" s="3"/>
    </row>
    <row r="87" spans="1:18" ht="27" customHeight="1" x14ac:dyDescent="0.2">
      <c r="A87" s="43" t="s">
        <v>4</v>
      </c>
      <c r="B87" s="43"/>
      <c r="C87" s="43"/>
      <c r="D87" s="43"/>
      <c r="E87" s="43"/>
      <c r="F87" s="43"/>
      <c r="G87" s="43"/>
      <c r="H87" s="43"/>
      <c r="I87" s="43"/>
      <c r="J87" s="43"/>
      <c r="K87" s="3"/>
      <c r="L87" s="3"/>
      <c r="M87" s="3"/>
      <c r="N87" s="3"/>
      <c r="O87" s="3"/>
      <c r="P87" s="3"/>
    </row>
    <row r="88" spans="1:18" ht="42" customHeight="1" x14ac:dyDescent="0.2">
      <c r="A88" s="12"/>
      <c r="B88" s="11"/>
      <c r="C88" s="11"/>
      <c r="D88" s="11"/>
      <c r="E88" s="11"/>
      <c r="F88" s="11"/>
      <c r="G88" s="11"/>
      <c r="H88" s="11"/>
      <c r="I88" s="11"/>
      <c r="J88" s="11"/>
      <c r="K88" s="4"/>
      <c r="L88" s="4"/>
      <c r="M88" s="4"/>
      <c r="N88" s="10"/>
      <c r="O88" s="10"/>
      <c r="P88" s="9"/>
    </row>
    <row r="89" spans="1:18" s="7" customFormat="1" ht="15" x14ac:dyDescent="0.2">
      <c r="A89" s="8" t="s">
        <v>3</v>
      </c>
      <c r="N89" s="51" t="s">
        <v>2</v>
      </c>
      <c r="O89" s="51"/>
      <c r="P89" s="51"/>
    </row>
    <row r="90" spans="1:18" s="5" customFormat="1" ht="15" x14ac:dyDescent="0.2">
      <c r="A90" s="6" t="s">
        <v>1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2" t="s">
        <v>0</v>
      </c>
      <c r="O90" s="42"/>
      <c r="P90" s="42"/>
    </row>
    <row r="91" spans="1:18" ht="1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3"/>
    </row>
    <row r="92" spans="1:18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8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8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8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8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</sheetData>
  <mergeCells count="14">
    <mergeCell ref="N90:P90"/>
    <mergeCell ref="A87:J87"/>
    <mergeCell ref="A8:A9"/>
    <mergeCell ref="B8:B9"/>
    <mergeCell ref="C8:C9"/>
    <mergeCell ref="D8:P8"/>
    <mergeCell ref="A85:J85"/>
    <mergeCell ref="A86:J86"/>
    <mergeCell ref="N89:P89"/>
    <mergeCell ref="A7:P7"/>
    <mergeCell ref="A3:P3"/>
    <mergeCell ref="A4:P4"/>
    <mergeCell ref="A5:P5"/>
    <mergeCell ref="A6:P6"/>
  </mergeCells>
  <printOptions horizontalCentered="1"/>
  <pageMargins left="0" right="0" top="0.55000000000000004" bottom="0.42" header="0.3" footer="0.3"/>
  <pageSetup paperSize="5" scale="90" fitToHeight="3" orientation="landscape" r:id="rId1"/>
  <headerFooter>
    <oddFooter>&amp;CPg.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c925dfde43ce0a9e0393f87e667912f1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bfd3653f692fdf3259bedb8ad48b5eaa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9E9757BD-E813-4FE4-8DBF-2B86F3A91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8DE351-9CA9-4909-B0F2-CA16965261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4A08A3-2534-4CA7-9223-BA1B37385D59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0001</vt:lpstr>
      <vt:lpstr>'0001'!Área_de_impresión</vt:lpstr>
      <vt:lpstr>'0001'!Títulos_a_imprimir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Lorenza Mejía</cp:lastModifiedBy>
  <dcterms:created xsi:type="dcterms:W3CDTF">2025-12-04T13:14:15Z</dcterms:created>
  <dcterms:modified xsi:type="dcterms:W3CDTF">2025-12-04T14:41:01Z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